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P:\P00009119 Blueway Biosecurity\Reports\Biosecurity Recommendation Tool\"/>
    </mc:Choice>
  </mc:AlternateContent>
  <xr:revisionPtr revIDLastSave="0" documentId="13_ncr:1_{FEC54324-B96F-4307-A152-396205FEAAEE}" xr6:coauthVersionLast="47" xr6:coauthVersionMax="47" xr10:uidLastSave="{00000000-0000-0000-0000-000000000000}"/>
  <workbookProtection workbookAlgorithmName="SHA-512" workbookHashValue="H4mr7NMeNOgpMsQ96mqf5dONIoO1pE3ckImvQQZjI1I3jqoBFU15cAWSvQjoFPFWtENXxjk7FJ9/F4CS900+3A==" workbookSaltValue="o8pxpZpP6BD++ru7liiGfQ==" workbookSpinCount="100000" lockStructure="1"/>
  <bookViews>
    <workbookView xWindow="28680" yWindow="-120" windowWidth="29040" windowHeight="15840" activeTab="4" xr2:uid="{DF66CCCB-56A8-49F8-A622-B8E86611C08C}"/>
  </bookViews>
  <sheets>
    <sheet name="Data Input" sheetId="2" r:id="rId1"/>
    <sheet name="Infrastructure Results" sheetId="12" state="hidden" r:id="rId2"/>
    <sheet name="Activity Results" sheetId="10" state="hidden" r:id="rId3"/>
    <sheet name="2nd Stage Results" sheetId="11" state="hidden" r:id="rId4"/>
    <sheet name="Recommendation Output" sheetId="13" r:id="rId5"/>
  </sheets>
  <definedNames>
    <definedName name="_xlnm._FilterDatabase" localSheetId="4" hidden="1">'Recommendation Output'!$B$2:$G$2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11" l="1"/>
  <c r="M21" i="11"/>
  <c r="N21" i="11"/>
  <c r="O21" i="11"/>
  <c r="P21" i="11"/>
  <c r="K21" i="11"/>
  <c r="C10" i="11"/>
  <c r="D10" i="11"/>
  <c r="E10" i="11"/>
  <c r="F10" i="11"/>
  <c r="G10" i="11"/>
  <c r="C38" i="11"/>
  <c r="D38" i="11"/>
  <c r="E38" i="11"/>
  <c r="F38" i="11"/>
  <c r="G38" i="11"/>
  <c r="B38" i="11"/>
  <c r="B10" i="11"/>
  <c r="C46" i="11"/>
  <c r="D46" i="11"/>
  <c r="E46" i="11"/>
  <c r="F46" i="11"/>
  <c r="G46" i="11"/>
  <c r="B46" i="11"/>
  <c r="AJ4" i="11" l="1"/>
  <c r="G3" i="13" s="1"/>
  <c r="AG4" i="11"/>
  <c r="F3" i="13" s="1"/>
  <c r="AA4" i="11"/>
  <c r="D3" i="13" s="1"/>
  <c r="X4" i="11"/>
  <c r="C3" i="13" s="1"/>
  <c r="AH7" i="11"/>
  <c r="AH16" i="11"/>
  <c r="AH17" i="11"/>
  <c r="AH31" i="11"/>
  <c r="AH34" i="11"/>
  <c r="AH35" i="11"/>
  <c r="AH40" i="11"/>
  <c r="AH41" i="11"/>
  <c r="AH42" i="11"/>
  <c r="AH47" i="11"/>
  <c r="AH50" i="11"/>
  <c r="AH51" i="11"/>
  <c r="AH55" i="11"/>
  <c r="AH61" i="11"/>
  <c r="AH4" i="11"/>
  <c r="AE4" i="11"/>
  <c r="AE7" i="11"/>
  <c r="AE16" i="11"/>
  <c r="AE17" i="11"/>
  <c r="AE31" i="11"/>
  <c r="AE34" i="11"/>
  <c r="AE35" i="11"/>
  <c r="AE40" i="11"/>
  <c r="AE41" i="11"/>
  <c r="AE42" i="11"/>
  <c r="AE47" i="11"/>
  <c r="AE50" i="11"/>
  <c r="AE51" i="11"/>
  <c r="AE55" i="11"/>
  <c r="AE61" i="11"/>
  <c r="AB7" i="11"/>
  <c r="AB16" i="11"/>
  <c r="AB17" i="11"/>
  <c r="AB31" i="11"/>
  <c r="AB34" i="11"/>
  <c r="AB35" i="11"/>
  <c r="AB40" i="11"/>
  <c r="AB41" i="11"/>
  <c r="AB42" i="11"/>
  <c r="AB47" i="11"/>
  <c r="AB50" i="11"/>
  <c r="AB51" i="11"/>
  <c r="AB55" i="11"/>
  <c r="AB61" i="11"/>
  <c r="Y4" i="11"/>
  <c r="Y7" i="11"/>
  <c r="Y16" i="11"/>
  <c r="Y17" i="11"/>
  <c r="Y31" i="11"/>
  <c r="Y34" i="11"/>
  <c r="Y35" i="11"/>
  <c r="Y40" i="11"/>
  <c r="Y41" i="11"/>
  <c r="Y42" i="11"/>
  <c r="Y47" i="11"/>
  <c r="Y50" i="11"/>
  <c r="Y51" i="11"/>
  <c r="Y55" i="11"/>
  <c r="Y61" i="11"/>
  <c r="V4" i="11"/>
  <c r="V7" i="11"/>
  <c r="V16" i="11"/>
  <c r="V17" i="11"/>
  <c r="V31" i="11"/>
  <c r="V34" i="11"/>
  <c r="V35" i="11"/>
  <c r="V40" i="11"/>
  <c r="V41" i="11"/>
  <c r="V42" i="11"/>
  <c r="V47" i="11"/>
  <c r="V50" i="11"/>
  <c r="V51" i="11"/>
  <c r="V55" i="11"/>
  <c r="V61" i="11"/>
  <c r="S7" i="11"/>
  <c r="S16" i="11"/>
  <c r="S17" i="11"/>
  <c r="S31" i="11"/>
  <c r="S34" i="11"/>
  <c r="S35" i="11"/>
  <c r="S40" i="11"/>
  <c r="S41" i="11"/>
  <c r="S42" i="11"/>
  <c r="S47" i="11"/>
  <c r="S50" i="11"/>
  <c r="S51" i="11"/>
  <c r="S55" i="11"/>
  <c r="S61" i="11"/>
  <c r="AI6" i="11"/>
  <c r="AI7" i="11"/>
  <c r="AI8" i="11"/>
  <c r="AI9" i="11"/>
  <c r="AI10" i="11"/>
  <c r="AI16" i="11"/>
  <c r="AI17" i="11"/>
  <c r="AI31" i="11"/>
  <c r="AI33" i="11"/>
  <c r="AI34" i="11"/>
  <c r="AI35" i="11"/>
  <c r="AI36" i="11"/>
  <c r="AI37" i="11"/>
  <c r="AI38" i="11"/>
  <c r="AI39" i="11"/>
  <c r="AI40" i="11"/>
  <c r="AI41" i="11"/>
  <c r="AI42" i="11"/>
  <c r="AI43" i="11"/>
  <c r="AI44" i="11"/>
  <c r="AI45" i="11"/>
  <c r="AI46" i="11"/>
  <c r="AI47" i="11"/>
  <c r="AI48" i="11"/>
  <c r="AI49" i="11"/>
  <c r="AI50" i="11"/>
  <c r="AI51" i="11"/>
  <c r="AI52" i="11"/>
  <c r="AI53" i="11"/>
  <c r="AI54" i="11"/>
  <c r="AI55" i="11"/>
  <c r="AI56" i="11"/>
  <c r="AI61" i="11"/>
  <c r="AI62" i="11"/>
  <c r="AI63" i="11"/>
  <c r="AI65" i="11"/>
  <c r="AI4" i="11"/>
  <c r="AF6" i="11"/>
  <c r="AF7" i="11"/>
  <c r="AF8" i="11"/>
  <c r="AF9" i="11"/>
  <c r="AF10" i="11"/>
  <c r="AF16" i="11"/>
  <c r="AF17" i="11"/>
  <c r="AF31" i="11"/>
  <c r="AF33" i="11"/>
  <c r="AF34" i="11"/>
  <c r="AF35" i="11"/>
  <c r="AF36" i="11"/>
  <c r="AF37" i="11"/>
  <c r="AF38" i="11"/>
  <c r="AF39" i="11"/>
  <c r="AF40" i="11"/>
  <c r="AF41" i="11"/>
  <c r="AF42" i="11"/>
  <c r="AF43" i="11"/>
  <c r="AF44" i="11"/>
  <c r="AF45" i="11"/>
  <c r="AF46" i="11"/>
  <c r="AF47" i="11"/>
  <c r="AF48" i="11"/>
  <c r="AF49" i="11"/>
  <c r="AF50" i="11"/>
  <c r="AF51" i="11"/>
  <c r="AF52" i="11"/>
  <c r="AF53" i="11"/>
  <c r="AF54" i="11"/>
  <c r="AF55" i="11"/>
  <c r="AF56" i="11"/>
  <c r="AF61" i="11"/>
  <c r="AF62" i="11"/>
  <c r="AF63" i="11"/>
  <c r="AF65" i="11"/>
  <c r="AF4" i="11"/>
  <c r="AC6" i="11"/>
  <c r="AC7" i="11"/>
  <c r="AC8" i="11"/>
  <c r="AC9" i="11"/>
  <c r="AC10" i="11"/>
  <c r="AC16" i="11"/>
  <c r="AC17" i="11"/>
  <c r="AC31" i="11"/>
  <c r="AC33" i="11"/>
  <c r="AC34" i="11"/>
  <c r="AC35" i="11"/>
  <c r="AC36" i="11"/>
  <c r="AC37" i="11"/>
  <c r="AC38" i="11"/>
  <c r="AC39" i="11"/>
  <c r="AC40" i="11"/>
  <c r="AC41" i="11"/>
  <c r="AC42" i="11"/>
  <c r="AC43" i="11"/>
  <c r="AC44" i="11"/>
  <c r="AC45" i="11"/>
  <c r="AC46" i="11"/>
  <c r="AC47" i="11"/>
  <c r="AC48" i="11"/>
  <c r="AC49" i="11"/>
  <c r="AC50" i="11"/>
  <c r="AC51" i="11"/>
  <c r="AC52" i="11"/>
  <c r="AC53" i="11"/>
  <c r="AC54" i="11"/>
  <c r="AC55" i="11"/>
  <c r="AC56" i="11"/>
  <c r="AC61" i="11"/>
  <c r="AC62" i="11"/>
  <c r="AC63" i="11"/>
  <c r="AC65" i="11"/>
  <c r="AC4" i="11"/>
  <c r="AB4" i="11" s="1"/>
  <c r="Z6" i="11"/>
  <c r="Z7" i="11"/>
  <c r="Z8" i="11"/>
  <c r="Z9" i="11"/>
  <c r="Z10" i="11"/>
  <c r="Z16" i="11"/>
  <c r="Z17" i="11"/>
  <c r="Z31" i="11"/>
  <c r="Z33" i="11"/>
  <c r="Z34" i="11"/>
  <c r="Z35" i="11"/>
  <c r="Z36" i="11"/>
  <c r="Z37" i="11"/>
  <c r="Z38" i="11"/>
  <c r="Z39" i="11"/>
  <c r="Z40" i="11"/>
  <c r="Z41" i="11"/>
  <c r="Z42" i="11"/>
  <c r="Z43" i="11"/>
  <c r="Z44" i="11"/>
  <c r="Z45" i="11"/>
  <c r="Z46" i="11"/>
  <c r="Z47" i="11"/>
  <c r="Z48" i="11"/>
  <c r="Z49" i="11"/>
  <c r="Z50" i="11"/>
  <c r="Z51" i="11"/>
  <c r="Z52" i="11"/>
  <c r="Z53" i="11"/>
  <c r="Z54" i="11"/>
  <c r="Z55" i="11"/>
  <c r="Z56" i="11"/>
  <c r="Z61" i="11"/>
  <c r="Z62" i="11"/>
  <c r="Z63" i="11"/>
  <c r="Z65" i="11"/>
  <c r="Z4" i="11"/>
  <c r="W6" i="11"/>
  <c r="W7" i="11"/>
  <c r="W8" i="11"/>
  <c r="W9" i="11"/>
  <c r="W10" i="11"/>
  <c r="W16" i="11"/>
  <c r="W17" i="11"/>
  <c r="W31" i="11"/>
  <c r="W33" i="11"/>
  <c r="W34" i="11"/>
  <c r="W35" i="11"/>
  <c r="W36" i="11"/>
  <c r="W37" i="11"/>
  <c r="W38" i="11"/>
  <c r="W39" i="11"/>
  <c r="W40" i="11"/>
  <c r="W41" i="11"/>
  <c r="W42" i="11"/>
  <c r="W43" i="11"/>
  <c r="W44" i="11"/>
  <c r="W45" i="11"/>
  <c r="W46" i="11"/>
  <c r="W47" i="11"/>
  <c r="W48" i="11"/>
  <c r="W49" i="11"/>
  <c r="W50" i="11"/>
  <c r="W51" i="11"/>
  <c r="W52" i="11"/>
  <c r="W53" i="11"/>
  <c r="W54" i="11"/>
  <c r="W55" i="11"/>
  <c r="W56" i="11"/>
  <c r="W61" i="11"/>
  <c r="W62" i="11"/>
  <c r="W63" i="11"/>
  <c r="W65" i="11"/>
  <c r="W4" i="11"/>
  <c r="T6" i="11"/>
  <c r="T7" i="11"/>
  <c r="T8" i="11"/>
  <c r="T9" i="11"/>
  <c r="T10" i="11"/>
  <c r="T16" i="11"/>
  <c r="T17" i="11"/>
  <c r="T31" i="11"/>
  <c r="T33" i="11"/>
  <c r="T34" i="11"/>
  <c r="T35" i="11"/>
  <c r="T36" i="11"/>
  <c r="T37" i="11"/>
  <c r="T38" i="11"/>
  <c r="T39" i="11"/>
  <c r="T40" i="11"/>
  <c r="T41" i="11"/>
  <c r="T42" i="11"/>
  <c r="T43" i="11"/>
  <c r="T44" i="11"/>
  <c r="T45" i="11"/>
  <c r="T46" i="11"/>
  <c r="T47" i="11"/>
  <c r="T48" i="11"/>
  <c r="T49" i="11"/>
  <c r="T50" i="11"/>
  <c r="T51" i="11"/>
  <c r="T52" i="11"/>
  <c r="T53" i="11"/>
  <c r="T54" i="11"/>
  <c r="T55" i="11"/>
  <c r="T56" i="11"/>
  <c r="T61" i="11"/>
  <c r="T62" i="11"/>
  <c r="T63" i="11"/>
  <c r="T65" i="11"/>
  <c r="T4" i="11"/>
  <c r="S4" i="11" s="1"/>
  <c r="D57" i="12" l="1"/>
  <c r="D58" i="12"/>
  <c r="D59" i="12"/>
  <c r="D60" i="12"/>
  <c r="D32" i="12"/>
  <c r="C64" i="11"/>
  <c r="D64" i="11"/>
  <c r="E64" i="11"/>
  <c r="F64" i="11"/>
  <c r="G64" i="11"/>
  <c r="B64" i="11"/>
  <c r="L64" i="11"/>
  <c r="M64" i="11"/>
  <c r="N64" i="11"/>
  <c r="O64" i="11"/>
  <c r="P64" i="11"/>
  <c r="K64" i="11"/>
  <c r="I72" i="12"/>
  <c r="I78" i="12"/>
  <c r="I79" i="12"/>
  <c r="I80" i="12"/>
  <c r="I81" i="12"/>
  <c r="I82" i="12"/>
  <c r="I85" i="12"/>
  <c r="I86" i="12"/>
  <c r="I87" i="12"/>
  <c r="I88" i="12"/>
  <c r="I89" i="12"/>
  <c r="I90" i="12"/>
  <c r="I91" i="12"/>
  <c r="I92" i="12"/>
  <c r="I93" i="12"/>
  <c r="I94" i="12"/>
  <c r="I95" i="12"/>
  <c r="I96" i="12"/>
  <c r="I97" i="12"/>
  <c r="I99" i="12"/>
  <c r="I124" i="12"/>
  <c r="I125" i="12"/>
  <c r="I126" i="12"/>
  <c r="I127" i="12"/>
  <c r="AA131" i="12"/>
  <c r="U131" i="12"/>
  <c r="I131" i="12"/>
  <c r="C131" i="12"/>
  <c r="AB5" i="12"/>
  <c r="AC5" i="12"/>
  <c r="AB11" i="12"/>
  <c r="AC11" i="12"/>
  <c r="AB12" i="12"/>
  <c r="AC12" i="12"/>
  <c r="AB13" i="12"/>
  <c r="AC13" i="12"/>
  <c r="AB14" i="12"/>
  <c r="AC14" i="12"/>
  <c r="AB15" i="12"/>
  <c r="AC15" i="12"/>
  <c r="AB18" i="12"/>
  <c r="AC18" i="12"/>
  <c r="AB19" i="12"/>
  <c r="AC19" i="12"/>
  <c r="AB20" i="12"/>
  <c r="AC20" i="12"/>
  <c r="AB21" i="12"/>
  <c r="AC21" i="12"/>
  <c r="AB22" i="12"/>
  <c r="AC22" i="12"/>
  <c r="AB23" i="12"/>
  <c r="AC23" i="12"/>
  <c r="AB24" i="12"/>
  <c r="AC24" i="12"/>
  <c r="AB25" i="12"/>
  <c r="AC25" i="12"/>
  <c r="AB26" i="12"/>
  <c r="AC26" i="12"/>
  <c r="AB27" i="12"/>
  <c r="AC27" i="12"/>
  <c r="AB28" i="12"/>
  <c r="AC28" i="12"/>
  <c r="AB29" i="12"/>
  <c r="AC29" i="12"/>
  <c r="AB30" i="12"/>
  <c r="AC30" i="12"/>
  <c r="AB32" i="12"/>
  <c r="AC32" i="12"/>
  <c r="AB57" i="12"/>
  <c r="AC57" i="12"/>
  <c r="AB58" i="12"/>
  <c r="AC58" i="12"/>
  <c r="AB59" i="12"/>
  <c r="AC59" i="12"/>
  <c r="AB60" i="12"/>
  <c r="AC60" i="12"/>
  <c r="W60" i="12"/>
  <c r="V60" i="12"/>
  <c r="Q60" i="12"/>
  <c r="P60" i="12"/>
  <c r="K60" i="12"/>
  <c r="J60" i="12"/>
  <c r="E60" i="12"/>
  <c r="C127" i="12"/>
  <c r="W59" i="12"/>
  <c r="V59" i="12"/>
  <c r="Q59" i="12"/>
  <c r="P59" i="12"/>
  <c r="K59" i="12"/>
  <c r="J59" i="12"/>
  <c r="E59" i="12"/>
  <c r="C126" i="12"/>
  <c r="W58" i="12"/>
  <c r="V58" i="12"/>
  <c r="Q58" i="12"/>
  <c r="P58" i="12"/>
  <c r="K58" i="12"/>
  <c r="J58" i="12"/>
  <c r="E58" i="12"/>
  <c r="C125" i="12"/>
  <c r="W57" i="12"/>
  <c r="V57" i="12"/>
  <c r="Q57" i="12"/>
  <c r="P57" i="12"/>
  <c r="K57" i="12"/>
  <c r="J57" i="12"/>
  <c r="E57" i="12"/>
  <c r="C124" i="12"/>
  <c r="W32" i="12"/>
  <c r="V32" i="12"/>
  <c r="Q32" i="12"/>
  <c r="P32" i="12"/>
  <c r="K32" i="12"/>
  <c r="J32" i="12"/>
  <c r="E32" i="12"/>
  <c r="C99" i="12"/>
  <c r="W30" i="12"/>
  <c r="V30" i="12"/>
  <c r="Q30" i="12"/>
  <c r="P30" i="12"/>
  <c r="K30" i="12"/>
  <c r="J30" i="12"/>
  <c r="E30" i="12"/>
  <c r="D30" i="12"/>
  <c r="C97" i="12" s="1"/>
  <c r="W29" i="12"/>
  <c r="V29" i="12"/>
  <c r="Q29" i="12"/>
  <c r="P29" i="12"/>
  <c r="K29" i="12"/>
  <c r="J29" i="12"/>
  <c r="E29" i="12"/>
  <c r="D29" i="12"/>
  <c r="C96" i="12" s="1"/>
  <c r="W28" i="12"/>
  <c r="V28" i="12"/>
  <c r="Q28" i="12"/>
  <c r="P28" i="12"/>
  <c r="K28" i="12"/>
  <c r="J28" i="12"/>
  <c r="E28" i="12"/>
  <c r="D28" i="12"/>
  <c r="C95" i="12" s="1"/>
  <c r="W27" i="12"/>
  <c r="V27" i="12"/>
  <c r="Q27" i="12"/>
  <c r="P27" i="12"/>
  <c r="K27" i="12"/>
  <c r="J27" i="12"/>
  <c r="E27" i="12"/>
  <c r="D27" i="12"/>
  <c r="C94" i="12" s="1"/>
  <c r="W26" i="12"/>
  <c r="V26" i="12"/>
  <c r="Q26" i="12"/>
  <c r="P26" i="12"/>
  <c r="K26" i="12"/>
  <c r="J26" i="12"/>
  <c r="E26" i="12"/>
  <c r="D26" i="12"/>
  <c r="C93" i="12" s="1"/>
  <c r="W25" i="12"/>
  <c r="V25" i="12"/>
  <c r="Q25" i="12"/>
  <c r="P25" i="12"/>
  <c r="K25" i="12"/>
  <c r="J25" i="12"/>
  <c r="E25" i="12"/>
  <c r="D25" i="12"/>
  <c r="C92" i="12" s="1"/>
  <c r="W24" i="12"/>
  <c r="V24" i="12"/>
  <c r="Q24" i="12"/>
  <c r="P24" i="12"/>
  <c r="K24" i="12"/>
  <c r="J24" i="12"/>
  <c r="E24" i="12"/>
  <c r="D24" i="12"/>
  <c r="C91" i="12" s="1"/>
  <c r="W23" i="12"/>
  <c r="V23" i="12"/>
  <c r="Q23" i="12"/>
  <c r="P23" i="12"/>
  <c r="K23" i="12"/>
  <c r="J23" i="12"/>
  <c r="E23" i="12"/>
  <c r="D23" i="12"/>
  <c r="C90" i="12" s="1"/>
  <c r="W22" i="12"/>
  <c r="V22" i="12"/>
  <c r="Q22" i="12"/>
  <c r="P22" i="12"/>
  <c r="K22" i="12"/>
  <c r="J22" i="12"/>
  <c r="E22" i="12"/>
  <c r="D22" i="12"/>
  <c r="C89" i="12" s="1"/>
  <c r="W21" i="12"/>
  <c r="V21" i="12"/>
  <c r="Q21" i="12"/>
  <c r="P21" i="12"/>
  <c r="K21" i="12"/>
  <c r="J21" i="12"/>
  <c r="E21" i="12"/>
  <c r="D21" i="12"/>
  <c r="C88" i="12" s="1"/>
  <c r="W20" i="12"/>
  <c r="V20" i="12"/>
  <c r="Q20" i="12"/>
  <c r="P20" i="12"/>
  <c r="K20" i="12"/>
  <c r="J20" i="12"/>
  <c r="E20" i="12"/>
  <c r="D20" i="12"/>
  <c r="C87" i="12" s="1"/>
  <c r="W19" i="12"/>
  <c r="V19" i="12"/>
  <c r="Q19" i="12"/>
  <c r="P19" i="12"/>
  <c r="K19" i="12"/>
  <c r="J19" i="12"/>
  <c r="E19" i="12"/>
  <c r="D19" i="12"/>
  <c r="C86" i="12" s="1"/>
  <c r="W18" i="12"/>
  <c r="V18" i="12"/>
  <c r="Q18" i="12"/>
  <c r="P18" i="12"/>
  <c r="K18" i="12"/>
  <c r="J18" i="12"/>
  <c r="E18" i="12"/>
  <c r="D18" i="12"/>
  <c r="C85" i="12" s="1"/>
  <c r="W15" i="12"/>
  <c r="V15" i="12"/>
  <c r="Q15" i="12"/>
  <c r="P15" i="12"/>
  <c r="K15" i="12"/>
  <c r="J15" i="12"/>
  <c r="E15" i="12"/>
  <c r="D15" i="12"/>
  <c r="C82" i="12" s="1"/>
  <c r="W14" i="12"/>
  <c r="V14" i="12"/>
  <c r="Q14" i="12"/>
  <c r="P14" i="12"/>
  <c r="K14" i="12"/>
  <c r="J14" i="12"/>
  <c r="E14" i="12"/>
  <c r="D14" i="12"/>
  <c r="C81" i="12" s="1"/>
  <c r="W13" i="12"/>
  <c r="V13" i="12"/>
  <c r="Q13" i="12"/>
  <c r="P13" i="12"/>
  <c r="K13" i="12"/>
  <c r="J13" i="12"/>
  <c r="E13" i="12"/>
  <c r="D13" i="12"/>
  <c r="C80" i="12" s="1"/>
  <c r="W12" i="12"/>
  <c r="V12" i="12"/>
  <c r="Q12" i="12"/>
  <c r="P12" i="12"/>
  <c r="K12" i="12"/>
  <c r="J12" i="12"/>
  <c r="E12" i="12"/>
  <c r="D12" i="12"/>
  <c r="C79" i="12" s="1"/>
  <c r="W11" i="12"/>
  <c r="V11" i="12"/>
  <c r="Q11" i="12"/>
  <c r="P11" i="12"/>
  <c r="K11" i="12"/>
  <c r="J11" i="12"/>
  <c r="E11" i="12"/>
  <c r="D11" i="12"/>
  <c r="C78" i="12" s="1"/>
  <c r="W5" i="12"/>
  <c r="V5" i="12"/>
  <c r="Q5" i="12"/>
  <c r="P5" i="12"/>
  <c r="K5" i="12"/>
  <c r="J5" i="12"/>
  <c r="E5" i="12"/>
  <c r="D5" i="12"/>
  <c r="C72" i="12" s="1"/>
  <c r="AA127" i="12" l="1"/>
  <c r="AA126" i="12"/>
  <c r="AA125" i="12"/>
  <c r="AA124" i="12"/>
  <c r="AA99" i="12"/>
  <c r="AA97" i="12"/>
  <c r="AA96" i="12"/>
  <c r="AA95" i="12"/>
  <c r="AA94" i="12"/>
  <c r="AA93" i="12"/>
  <c r="L26" i="11" s="1"/>
  <c r="AA92" i="12"/>
  <c r="AA91" i="12"/>
  <c r="L24" i="11" s="1"/>
  <c r="AA90" i="12"/>
  <c r="AA89" i="12"/>
  <c r="AA88" i="12"/>
  <c r="AA87" i="12"/>
  <c r="AA86" i="12"/>
  <c r="AA85" i="12"/>
  <c r="AA82" i="12"/>
  <c r="AA81" i="12"/>
  <c r="AA80" i="12"/>
  <c r="AA79" i="12"/>
  <c r="AA78" i="12"/>
  <c r="P11" i="11" s="1"/>
  <c r="AA72" i="12"/>
  <c r="L28" i="11"/>
  <c r="U72" i="12"/>
  <c r="U78" i="12"/>
  <c r="U79" i="12"/>
  <c r="U80" i="12"/>
  <c r="U81" i="12"/>
  <c r="U82" i="12"/>
  <c r="U85" i="12"/>
  <c r="U86" i="12"/>
  <c r="U87" i="12"/>
  <c r="U88" i="12"/>
  <c r="U89" i="12"/>
  <c r="U90" i="12"/>
  <c r="U91" i="12"/>
  <c r="U92" i="12"/>
  <c r="U93" i="12"/>
  <c r="U94" i="12"/>
  <c r="U95" i="12"/>
  <c r="U96" i="12"/>
  <c r="U97" i="12"/>
  <c r="U99" i="12"/>
  <c r="L30" i="11"/>
  <c r="L20" i="11"/>
  <c r="L18" i="11"/>
  <c r="M12" i="11"/>
  <c r="K24" i="11"/>
  <c r="O24" i="11"/>
  <c r="M24" i="11"/>
  <c r="K26" i="11"/>
  <c r="O26" i="11"/>
  <c r="M26" i="11"/>
  <c r="K28" i="11"/>
  <c r="O28" i="11"/>
  <c r="M28" i="11"/>
  <c r="L29" i="11"/>
  <c r="L27" i="11"/>
  <c r="L23" i="11"/>
  <c r="L19" i="11"/>
  <c r="M13" i="11"/>
  <c r="L11" i="11"/>
  <c r="P24" i="11"/>
  <c r="N24" i="11"/>
  <c r="P26" i="11"/>
  <c r="N26" i="11"/>
  <c r="P28" i="11"/>
  <c r="N28" i="11"/>
  <c r="AI64" i="11"/>
  <c r="AC64" i="11"/>
  <c r="W64" i="11"/>
  <c r="T64" i="11"/>
  <c r="AF64" i="11"/>
  <c r="Z64" i="11"/>
  <c r="AP131" i="12"/>
  <c r="O11" i="11"/>
  <c r="M11" i="11"/>
  <c r="K11" i="11"/>
  <c r="P12" i="11"/>
  <c r="N12" i="11"/>
  <c r="L12" i="11"/>
  <c r="P13" i="11"/>
  <c r="N13" i="11"/>
  <c r="L13" i="11"/>
  <c r="K18" i="11"/>
  <c r="O18" i="11"/>
  <c r="M18" i="11"/>
  <c r="K19" i="11"/>
  <c r="O19" i="11"/>
  <c r="M19" i="11"/>
  <c r="K20" i="11"/>
  <c r="O20" i="11"/>
  <c r="M20" i="11"/>
  <c r="K23" i="11"/>
  <c r="O23" i="11"/>
  <c r="M23" i="11"/>
  <c r="K27" i="11"/>
  <c r="O27" i="11"/>
  <c r="M27" i="11"/>
  <c r="K29" i="11"/>
  <c r="O29" i="11"/>
  <c r="M29" i="11"/>
  <c r="K30" i="11"/>
  <c r="O30" i="11"/>
  <c r="M30" i="11"/>
  <c r="N11" i="11"/>
  <c r="K12" i="11"/>
  <c r="O12" i="11"/>
  <c r="K13" i="11"/>
  <c r="O13" i="11"/>
  <c r="P18" i="11"/>
  <c r="N18" i="11"/>
  <c r="P19" i="11"/>
  <c r="N19" i="11"/>
  <c r="P20" i="11"/>
  <c r="N20" i="11"/>
  <c r="P23" i="11"/>
  <c r="N23" i="11"/>
  <c r="P27" i="11"/>
  <c r="N27" i="11"/>
  <c r="P29" i="11"/>
  <c r="N29" i="11"/>
  <c r="P30" i="11"/>
  <c r="N30" i="11"/>
  <c r="U124" i="12"/>
  <c r="U125" i="12"/>
  <c r="U126" i="12"/>
  <c r="U127" i="12"/>
  <c r="AP72" i="12"/>
  <c r="AP78" i="12"/>
  <c r="AP79" i="12"/>
  <c r="AP80" i="12"/>
  <c r="AP81" i="12"/>
  <c r="AP82" i="12"/>
  <c r="AP85" i="12"/>
  <c r="AP86" i="12"/>
  <c r="AP87" i="12"/>
  <c r="AP88" i="12"/>
  <c r="AP89" i="12"/>
  <c r="AP90" i="12"/>
  <c r="AP91" i="12"/>
  <c r="AP92" i="12"/>
  <c r="AP93" i="12"/>
  <c r="AP94" i="12"/>
  <c r="AP95" i="12"/>
  <c r="AP96" i="12"/>
  <c r="AP97" i="12"/>
  <c r="AP99" i="12"/>
  <c r="AP124" i="12"/>
  <c r="AP125" i="12"/>
  <c r="AP126" i="12"/>
  <c r="AP127" i="12"/>
  <c r="AZ72" i="10"/>
  <c r="AT72" i="10"/>
  <c r="AN72" i="10"/>
  <c r="AH72" i="10"/>
  <c r="AB72" i="10"/>
  <c r="V72" i="10"/>
  <c r="P72" i="10"/>
  <c r="I72" i="10"/>
  <c r="AZ131" i="10"/>
  <c r="AT131" i="10"/>
  <c r="AN131" i="10"/>
  <c r="AH131" i="10"/>
  <c r="AB131" i="10"/>
  <c r="V131" i="10"/>
  <c r="P131" i="10"/>
  <c r="I131" i="10"/>
  <c r="C131" i="10"/>
  <c r="C72" i="10"/>
  <c r="BB60" i="10"/>
  <c r="AZ127" i="10" s="1"/>
  <c r="AV60" i="10"/>
  <c r="AT127" i="10" s="1"/>
  <c r="AP60" i="10"/>
  <c r="AN127" i="10" s="1"/>
  <c r="AJ60" i="10"/>
  <c r="AH127" i="10" s="1"/>
  <c r="AD60" i="10"/>
  <c r="AB127" i="10" s="1"/>
  <c r="X60" i="10"/>
  <c r="V127" i="10" s="1"/>
  <c r="R60" i="10"/>
  <c r="P127" i="10" s="1"/>
  <c r="K60" i="10"/>
  <c r="I127" i="10" s="1"/>
  <c r="E60" i="10"/>
  <c r="C127" i="10" s="1"/>
  <c r="BB59" i="10"/>
  <c r="AZ126" i="10" s="1"/>
  <c r="AV59" i="10"/>
  <c r="AT126" i="10" s="1"/>
  <c r="AP59" i="10"/>
  <c r="AN126" i="10" s="1"/>
  <c r="AJ59" i="10"/>
  <c r="AH126" i="10" s="1"/>
  <c r="AD59" i="10"/>
  <c r="AB126" i="10" s="1"/>
  <c r="X59" i="10"/>
  <c r="V126" i="10" s="1"/>
  <c r="R59" i="10"/>
  <c r="P126" i="10" s="1"/>
  <c r="K59" i="10"/>
  <c r="I126" i="10" s="1"/>
  <c r="E59" i="10"/>
  <c r="C126" i="10" s="1"/>
  <c r="BB58" i="10"/>
  <c r="AZ125" i="10" s="1"/>
  <c r="AV58" i="10"/>
  <c r="AT125" i="10" s="1"/>
  <c r="AP58" i="10"/>
  <c r="AN125" i="10" s="1"/>
  <c r="AJ58" i="10"/>
  <c r="AH125" i="10" s="1"/>
  <c r="AD58" i="10"/>
  <c r="AB125" i="10" s="1"/>
  <c r="X58" i="10"/>
  <c r="V125" i="10" s="1"/>
  <c r="R58" i="10"/>
  <c r="P125" i="10" s="1"/>
  <c r="K58" i="10"/>
  <c r="I125" i="10" s="1"/>
  <c r="E58" i="10"/>
  <c r="C125" i="10" s="1"/>
  <c r="BB57" i="10"/>
  <c r="AZ124" i="10" s="1"/>
  <c r="AV57" i="10"/>
  <c r="AT124" i="10" s="1"/>
  <c r="AP57" i="10"/>
  <c r="AN124" i="10" s="1"/>
  <c r="AJ57" i="10"/>
  <c r="AH124" i="10" s="1"/>
  <c r="AD57" i="10"/>
  <c r="AB124" i="10" s="1"/>
  <c r="X57" i="10"/>
  <c r="V124" i="10" s="1"/>
  <c r="R57" i="10"/>
  <c r="P124" i="10" s="1"/>
  <c r="K57" i="10"/>
  <c r="I124" i="10" s="1"/>
  <c r="E57" i="10"/>
  <c r="C124" i="10" s="1"/>
  <c r="BB32" i="10"/>
  <c r="AZ99" i="10" s="1"/>
  <c r="AV32" i="10"/>
  <c r="AT99" i="10" s="1"/>
  <c r="AP32" i="10"/>
  <c r="AN99" i="10" s="1"/>
  <c r="AJ32" i="10"/>
  <c r="AH99" i="10" s="1"/>
  <c r="AD32" i="10"/>
  <c r="AB99" i="10" s="1"/>
  <c r="X32" i="10"/>
  <c r="V99" i="10" s="1"/>
  <c r="R32" i="10"/>
  <c r="P99" i="10" s="1"/>
  <c r="K32" i="10"/>
  <c r="I99" i="10" s="1"/>
  <c r="E32" i="10"/>
  <c r="C99" i="10" s="1"/>
  <c r="BB30" i="10"/>
  <c r="AZ97" i="10" s="1"/>
  <c r="AV30" i="10"/>
  <c r="AT97" i="10" s="1"/>
  <c r="AP30" i="10"/>
  <c r="AN97" i="10" s="1"/>
  <c r="AJ30" i="10"/>
  <c r="AH97" i="10" s="1"/>
  <c r="AD30" i="10"/>
  <c r="AB97" i="10" s="1"/>
  <c r="X30" i="10"/>
  <c r="V97" i="10" s="1"/>
  <c r="R30" i="10"/>
  <c r="P97" i="10" s="1"/>
  <c r="K30" i="10"/>
  <c r="I97" i="10" s="1"/>
  <c r="E30" i="10"/>
  <c r="C97" i="10" s="1"/>
  <c r="BB29" i="10"/>
  <c r="AZ96" i="10" s="1"/>
  <c r="AV29" i="10"/>
  <c r="AT96" i="10" s="1"/>
  <c r="AP29" i="10"/>
  <c r="AN96" i="10" s="1"/>
  <c r="AJ29" i="10"/>
  <c r="AH96" i="10" s="1"/>
  <c r="AD29" i="10"/>
  <c r="AB96" i="10" s="1"/>
  <c r="X29" i="10"/>
  <c r="V96" i="10" s="1"/>
  <c r="R29" i="10"/>
  <c r="P96" i="10" s="1"/>
  <c r="K29" i="10"/>
  <c r="I96" i="10" s="1"/>
  <c r="E29" i="10"/>
  <c r="C96" i="10" s="1"/>
  <c r="BB28" i="10"/>
  <c r="AZ95" i="10" s="1"/>
  <c r="AV28" i="10"/>
  <c r="AT95" i="10" s="1"/>
  <c r="AP28" i="10"/>
  <c r="AN95" i="10" s="1"/>
  <c r="AJ28" i="10"/>
  <c r="AH95" i="10" s="1"/>
  <c r="AD28" i="10"/>
  <c r="AB95" i="10" s="1"/>
  <c r="X28" i="10"/>
  <c r="V95" i="10" s="1"/>
  <c r="R28" i="10"/>
  <c r="P95" i="10" s="1"/>
  <c r="K28" i="10"/>
  <c r="I95" i="10" s="1"/>
  <c r="E28" i="10"/>
  <c r="C95" i="10" s="1"/>
  <c r="BB27" i="10"/>
  <c r="AZ94" i="10" s="1"/>
  <c r="AV27" i="10"/>
  <c r="AT94" i="10" s="1"/>
  <c r="AP27" i="10"/>
  <c r="AN94" i="10" s="1"/>
  <c r="AJ27" i="10"/>
  <c r="AH94" i="10" s="1"/>
  <c r="AD27" i="10"/>
  <c r="AB94" i="10" s="1"/>
  <c r="X27" i="10"/>
  <c r="V94" i="10" s="1"/>
  <c r="R27" i="10"/>
  <c r="P94" i="10" s="1"/>
  <c r="K27" i="10"/>
  <c r="I94" i="10" s="1"/>
  <c r="E27" i="10"/>
  <c r="C94" i="10" s="1"/>
  <c r="BB26" i="10"/>
  <c r="AZ93" i="10" s="1"/>
  <c r="AV26" i="10"/>
  <c r="AT93" i="10" s="1"/>
  <c r="AP26" i="10"/>
  <c r="AN93" i="10" s="1"/>
  <c r="AJ26" i="10"/>
  <c r="AH93" i="10" s="1"/>
  <c r="AD26" i="10"/>
  <c r="AB93" i="10" s="1"/>
  <c r="X26" i="10"/>
  <c r="V93" i="10" s="1"/>
  <c r="R26" i="10"/>
  <c r="P93" i="10" s="1"/>
  <c r="K26" i="10"/>
  <c r="I93" i="10" s="1"/>
  <c r="E26" i="10"/>
  <c r="C93" i="10" s="1"/>
  <c r="BB25" i="10"/>
  <c r="AZ92" i="10" s="1"/>
  <c r="AV25" i="10"/>
  <c r="AT92" i="10" s="1"/>
  <c r="AP25" i="10"/>
  <c r="AN92" i="10" s="1"/>
  <c r="AJ25" i="10"/>
  <c r="AH92" i="10" s="1"/>
  <c r="AD25" i="10"/>
  <c r="AB92" i="10" s="1"/>
  <c r="X25" i="10"/>
  <c r="V92" i="10" s="1"/>
  <c r="R25" i="10"/>
  <c r="P92" i="10" s="1"/>
  <c r="K25" i="10"/>
  <c r="I92" i="10" s="1"/>
  <c r="E25" i="10"/>
  <c r="C92" i="10" s="1"/>
  <c r="BB24" i="10"/>
  <c r="AZ91" i="10" s="1"/>
  <c r="AV24" i="10"/>
  <c r="AT91" i="10" s="1"/>
  <c r="AP24" i="10"/>
  <c r="AN91" i="10" s="1"/>
  <c r="AJ24" i="10"/>
  <c r="AH91" i="10" s="1"/>
  <c r="AD24" i="10"/>
  <c r="AB91" i="10" s="1"/>
  <c r="X24" i="10"/>
  <c r="V91" i="10" s="1"/>
  <c r="R24" i="10"/>
  <c r="P91" i="10" s="1"/>
  <c r="K24" i="10"/>
  <c r="I91" i="10" s="1"/>
  <c r="E24" i="10"/>
  <c r="C91" i="10" s="1"/>
  <c r="BB23" i="10"/>
  <c r="AZ90" i="10" s="1"/>
  <c r="AV23" i="10"/>
  <c r="AT90" i="10" s="1"/>
  <c r="AP23" i="10"/>
  <c r="AN90" i="10" s="1"/>
  <c r="AJ23" i="10"/>
  <c r="AH90" i="10" s="1"/>
  <c r="AD23" i="10"/>
  <c r="AB90" i="10" s="1"/>
  <c r="X23" i="10"/>
  <c r="V90" i="10" s="1"/>
  <c r="R23" i="10"/>
  <c r="P90" i="10" s="1"/>
  <c r="K23" i="10"/>
  <c r="I90" i="10" s="1"/>
  <c r="E23" i="10"/>
  <c r="C90" i="10" s="1"/>
  <c r="BB22" i="10"/>
  <c r="AZ89" i="10" s="1"/>
  <c r="AV22" i="10"/>
  <c r="AT89" i="10" s="1"/>
  <c r="AP22" i="10"/>
  <c r="AN89" i="10" s="1"/>
  <c r="AJ22" i="10"/>
  <c r="AH89" i="10" s="1"/>
  <c r="AD22" i="10"/>
  <c r="AB89" i="10" s="1"/>
  <c r="X22" i="10"/>
  <c r="V89" i="10" s="1"/>
  <c r="R22" i="10"/>
  <c r="P89" i="10" s="1"/>
  <c r="K22" i="10"/>
  <c r="I89" i="10" s="1"/>
  <c r="E22" i="10"/>
  <c r="C89" i="10" s="1"/>
  <c r="BB21" i="10"/>
  <c r="AZ88" i="10" s="1"/>
  <c r="AV21" i="10"/>
  <c r="AT88" i="10" s="1"/>
  <c r="AP21" i="10"/>
  <c r="AN88" i="10" s="1"/>
  <c r="AJ21" i="10"/>
  <c r="AH88" i="10" s="1"/>
  <c r="AD21" i="10"/>
  <c r="AB88" i="10" s="1"/>
  <c r="X21" i="10"/>
  <c r="V88" i="10" s="1"/>
  <c r="R21" i="10"/>
  <c r="P88" i="10" s="1"/>
  <c r="K21" i="10"/>
  <c r="I88" i="10" s="1"/>
  <c r="E21" i="10"/>
  <c r="C88" i="10" s="1"/>
  <c r="BB20" i="10"/>
  <c r="AZ87" i="10" s="1"/>
  <c r="AV20" i="10"/>
  <c r="AT87" i="10" s="1"/>
  <c r="AP20" i="10"/>
  <c r="AN87" i="10" s="1"/>
  <c r="AJ20" i="10"/>
  <c r="AH87" i="10" s="1"/>
  <c r="AD20" i="10"/>
  <c r="AB87" i="10" s="1"/>
  <c r="X20" i="10"/>
  <c r="V87" i="10" s="1"/>
  <c r="R20" i="10"/>
  <c r="P87" i="10" s="1"/>
  <c r="K20" i="10"/>
  <c r="I87" i="10" s="1"/>
  <c r="E20" i="10"/>
  <c r="C87" i="10" s="1"/>
  <c r="BB19" i="10"/>
  <c r="AZ86" i="10" s="1"/>
  <c r="AV19" i="10"/>
  <c r="AT86" i="10" s="1"/>
  <c r="AP19" i="10"/>
  <c r="AN86" i="10" s="1"/>
  <c r="AJ19" i="10"/>
  <c r="AH86" i="10" s="1"/>
  <c r="AD19" i="10"/>
  <c r="AB86" i="10" s="1"/>
  <c r="X19" i="10"/>
  <c r="V86" i="10" s="1"/>
  <c r="R19" i="10"/>
  <c r="P86" i="10" s="1"/>
  <c r="K19" i="10"/>
  <c r="I86" i="10" s="1"/>
  <c r="E19" i="10"/>
  <c r="C86" i="10" s="1"/>
  <c r="BB18" i="10"/>
  <c r="AZ85" i="10" s="1"/>
  <c r="AV18" i="10"/>
  <c r="AT85" i="10" s="1"/>
  <c r="AP18" i="10"/>
  <c r="AN85" i="10" s="1"/>
  <c r="AJ18" i="10"/>
  <c r="AH85" i="10" s="1"/>
  <c r="AD18" i="10"/>
  <c r="AB85" i="10" s="1"/>
  <c r="X18" i="10"/>
  <c r="V85" i="10" s="1"/>
  <c r="R18" i="10"/>
  <c r="P85" i="10" s="1"/>
  <c r="K18" i="10"/>
  <c r="I85" i="10" s="1"/>
  <c r="E18" i="10"/>
  <c r="C85" i="10" s="1"/>
  <c r="BB15" i="10"/>
  <c r="AZ82" i="10" s="1"/>
  <c r="AV15" i="10"/>
  <c r="AT82" i="10" s="1"/>
  <c r="AP15" i="10"/>
  <c r="AN82" i="10" s="1"/>
  <c r="AJ15" i="10"/>
  <c r="AH82" i="10" s="1"/>
  <c r="AD15" i="10"/>
  <c r="AB82" i="10" s="1"/>
  <c r="X15" i="10"/>
  <c r="V82" i="10" s="1"/>
  <c r="R15" i="10"/>
  <c r="P82" i="10" s="1"/>
  <c r="K15" i="10"/>
  <c r="I82" i="10" s="1"/>
  <c r="E15" i="10"/>
  <c r="C82" i="10" s="1"/>
  <c r="BB14" i="10"/>
  <c r="AZ81" i="10" s="1"/>
  <c r="AV14" i="10"/>
  <c r="AT81" i="10" s="1"/>
  <c r="AP14" i="10"/>
  <c r="AN81" i="10" s="1"/>
  <c r="AJ14" i="10"/>
  <c r="AH81" i="10" s="1"/>
  <c r="AD14" i="10"/>
  <c r="AB81" i="10" s="1"/>
  <c r="X14" i="10"/>
  <c r="V81" i="10" s="1"/>
  <c r="R14" i="10"/>
  <c r="P81" i="10" s="1"/>
  <c r="K14" i="10"/>
  <c r="I81" i="10" s="1"/>
  <c r="E14" i="10"/>
  <c r="C81" i="10" s="1"/>
  <c r="BB13" i="10"/>
  <c r="AZ80" i="10" s="1"/>
  <c r="AV13" i="10"/>
  <c r="AT80" i="10" s="1"/>
  <c r="AP13" i="10"/>
  <c r="AN80" i="10" s="1"/>
  <c r="AJ13" i="10"/>
  <c r="AH80" i="10" s="1"/>
  <c r="AD13" i="10"/>
  <c r="AB80" i="10" s="1"/>
  <c r="X13" i="10"/>
  <c r="V80" i="10" s="1"/>
  <c r="R13" i="10"/>
  <c r="P80" i="10" s="1"/>
  <c r="K13" i="10"/>
  <c r="I80" i="10" s="1"/>
  <c r="E13" i="10"/>
  <c r="C80" i="10" s="1"/>
  <c r="BB12" i="10"/>
  <c r="AZ79" i="10" s="1"/>
  <c r="AV12" i="10"/>
  <c r="AT79" i="10" s="1"/>
  <c r="AP12" i="10"/>
  <c r="AN79" i="10" s="1"/>
  <c r="AJ12" i="10"/>
  <c r="AH79" i="10" s="1"/>
  <c r="AD12" i="10"/>
  <c r="AB79" i="10" s="1"/>
  <c r="X12" i="10"/>
  <c r="V79" i="10" s="1"/>
  <c r="R12" i="10"/>
  <c r="P79" i="10" s="1"/>
  <c r="K12" i="10"/>
  <c r="I79" i="10" s="1"/>
  <c r="E12" i="10"/>
  <c r="C79" i="10" s="1"/>
  <c r="BB11" i="10"/>
  <c r="AZ78" i="10" s="1"/>
  <c r="AV11" i="10"/>
  <c r="AT78" i="10" s="1"/>
  <c r="AP11" i="10"/>
  <c r="AN78" i="10" s="1"/>
  <c r="AJ11" i="10"/>
  <c r="AH78" i="10" s="1"/>
  <c r="AD11" i="10"/>
  <c r="AB78" i="10" s="1"/>
  <c r="X11" i="10"/>
  <c r="V78" i="10" s="1"/>
  <c r="R11" i="10"/>
  <c r="P78" i="10" s="1"/>
  <c r="K11" i="10"/>
  <c r="I78" i="10" s="1"/>
  <c r="E11" i="10"/>
  <c r="C78" i="10" s="1"/>
  <c r="L15" i="11" l="1"/>
  <c r="M15" i="11"/>
  <c r="N15" i="11"/>
  <c r="O15" i="11"/>
  <c r="P15" i="11"/>
  <c r="K15" i="11"/>
  <c r="BM72" i="10"/>
  <c r="D5" i="11" s="1"/>
  <c r="M60" i="11"/>
  <c r="O60" i="11"/>
  <c r="L60" i="11"/>
  <c r="N60" i="11"/>
  <c r="P60" i="11"/>
  <c r="M58" i="11"/>
  <c r="O58" i="11"/>
  <c r="L58" i="11"/>
  <c r="N58" i="11"/>
  <c r="P58" i="11"/>
  <c r="L59" i="11"/>
  <c r="N59" i="11"/>
  <c r="P59" i="11"/>
  <c r="M59" i="11"/>
  <c r="O59" i="11"/>
  <c r="L57" i="11"/>
  <c r="N57" i="11"/>
  <c r="P57" i="11"/>
  <c r="M57" i="11"/>
  <c r="O57" i="11"/>
  <c r="G5" i="11"/>
  <c r="E5" i="11"/>
  <c r="C5" i="11"/>
  <c r="F5" i="11"/>
  <c r="L14" i="11"/>
  <c r="N14" i="11"/>
  <c r="P14" i="11"/>
  <c r="M14" i="11"/>
  <c r="O14" i="11"/>
  <c r="K14" i="11"/>
  <c r="M32" i="11"/>
  <c r="O32" i="11"/>
  <c r="K32" i="11"/>
  <c r="L32" i="11"/>
  <c r="N32" i="11"/>
  <c r="P32" i="11"/>
  <c r="K60" i="11"/>
  <c r="K58" i="11"/>
  <c r="K59" i="11"/>
  <c r="K57" i="11"/>
  <c r="L5" i="11"/>
  <c r="N5" i="11"/>
  <c r="P5" i="11"/>
  <c r="M5" i="11"/>
  <c r="Z5" i="11" s="1"/>
  <c r="Y5" i="11" s="1"/>
  <c r="O5" i="11"/>
  <c r="K5" i="11"/>
  <c r="BM126" i="10"/>
  <c r="BM124" i="10"/>
  <c r="BM97" i="10"/>
  <c r="BM95" i="10"/>
  <c r="BM93" i="10"/>
  <c r="BM91" i="10"/>
  <c r="BM89" i="10"/>
  <c r="BM87" i="10"/>
  <c r="BM85" i="10"/>
  <c r="BM81" i="10"/>
  <c r="BM79" i="10"/>
  <c r="BM127" i="10"/>
  <c r="BM125" i="10"/>
  <c r="BM99" i="10"/>
  <c r="BM96" i="10"/>
  <c r="BM94" i="10"/>
  <c r="BM92" i="10"/>
  <c r="BM90" i="10"/>
  <c r="BM88" i="10"/>
  <c r="G21" i="11" s="1"/>
  <c r="BM86" i="10"/>
  <c r="BM82" i="10"/>
  <c r="BM80" i="10"/>
  <c r="BM78" i="10"/>
  <c r="BM131" i="10"/>
  <c r="B5" i="11" l="1"/>
  <c r="Y6" i="11"/>
  <c r="AA5" i="11" s="1"/>
  <c r="D4" i="13" s="1"/>
  <c r="AF5" i="11"/>
  <c r="AE5" i="11" s="1"/>
  <c r="AC5" i="11"/>
  <c r="AB5" i="11" s="1"/>
  <c r="T5" i="11"/>
  <c r="S5" i="11" s="1"/>
  <c r="W5" i="11"/>
  <c r="V5" i="11" s="1"/>
  <c r="V6" i="11" s="1"/>
  <c r="V8" i="11" s="1"/>
  <c r="V9" i="11" s="1"/>
  <c r="AI5" i="11"/>
  <c r="AH5" i="11" s="1"/>
  <c r="D60" i="11"/>
  <c r="F60" i="11"/>
  <c r="C60" i="11"/>
  <c r="E60" i="11"/>
  <c r="G60" i="11"/>
  <c r="C57" i="11"/>
  <c r="E57" i="11"/>
  <c r="G57" i="11"/>
  <c r="D57" i="11"/>
  <c r="F57" i="11"/>
  <c r="D58" i="11"/>
  <c r="F58" i="11"/>
  <c r="C58" i="11"/>
  <c r="E58" i="11"/>
  <c r="G58" i="11"/>
  <c r="C59" i="11"/>
  <c r="E59" i="11"/>
  <c r="G59" i="11"/>
  <c r="D59" i="11"/>
  <c r="F59" i="11"/>
  <c r="AH6" i="11"/>
  <c r="AJ5" i="11" s="1"/>
  <c r="G4" i="13" s="1"/>
  <c r="AE6" i="11"/>
  <c r="AG5" i="11" s="1"/>
  <c r="F4" i="13" s="1"/>
  <c r="S6" i="11"/>
  <c r="S8" i="11" s="1"/>
  <c r="C11" i="11"/>
  <c r="W11" i="11" s="1"/>
  <c r="E11" i="11"/>
  <c r="AC11" i="11" s="1"/>
  <c r="G11" i="11"/>
  <c r="AI11" i="11" s="1"/>
  <c r="B11" i="11"/>
  <c r="T11" i="11" s="1"/>
  <c r="D11" i="11"/>
  <c r="Z11" i="11" s="1"/>
  <c r="F11" i="11"/>
  <c r="AF11" i="11" s="1"/>
  <c r="C21" i="11"/>
  <c r="E21" i="11"/>
  <c r="D21" i="11"/>
  <c r="F21" i="11"/>
  <c r="B21" i="11"/>
  <c r="C25" i="11"/>
  <c r="W25" i="11" s="1"/>
  <c r="E25" i="11"/>
  <c r="AC25" i="11" s="1"/>
  <c r="G25" i="11"/>
  <c r="AI25" i="11" s="1"/>
  <c r="B25" i="11"/>
  <c r="T25" i="11" s="1"/>
  <c r="D25" i="11"/>
  <c r="Z25" i="11" s="1"/>
  <c r="F25" i="11"/>
  <c r="AF25" i="11" s="1"/>
  <c r="C29" i="11"/>
  <c r="W29" i="11" s="1"/>
  <c r="E29" i="11"/>
  <c r="AC29" i="11" s="1"/>
  <c r="G29" i="11"/>
  <c r="AI29" i="11" s="1"/>
  <c r="D29" i="11"/>
  <c r="Z29" i="11" s="1"/>
  <c r="F29" i="11"/>
  <c r="AF29" i="11" s="1"/>
  <c r="B29" i="11"/>
  <c r="T29" i="11" s="1"/>
  <c r="W58" i="11"/>
  <c r="AC58" i="11"/>
  <c r="AI58" i="11"/>
  <c r="Z58" i="11"/>
  <c r="AF58" i="11"/>
  <c r="B58" i="11"/>
  <c r="T58" i="11" s="1"/>
  <c r="D12" i="11"/>
  <c r="Z12" i="11" s="1"/>
  <c r="F12" i="11"/>
  <c r="AF12" i="11" s="1"/>
  <c r="C13" i="11"/>
  <c r="W13" i="11" s="1"/>
  <c r="E13" i="11"/>
  <c r="AC13" i="11" s="1"/>
  <c r="G13" i="11"/>
  <c r="AI13" i="11" s="1"/>
  <c r="D14" i="11"/>
  <c r="Z14" i="11" s="1"/>
  <c r="F14" i="11"/>
  <c r="AF14" i="11" s="1"/>
  <c r="C15" i="11"/>
  <c r="W15" i="11" s="1"/>
  <c r="E15" i="11"/>
  <c r="AC15" i="11" s="1"/>
  <c r="G15" i="11"/>
  <c r="AI15" i="11" s="1"/>
  <c r="B15" i="11"/>
  <c r="T15" i="11" s="1"/>
  <c r="B13" i="11"/>
  <c r="T13" i="11" s="1"/>
  <c r="C12" i="11"/>
  <c r="W12" i="11" s="1"/>
  <c r="E12" i="11"/>
  <c r="AC12" i="11" s="1"/>
  <c r="G12" i="11"/>
  <c r="AI12" i="11" s="1"/>
  <c r="D13" i="11"/>
  <c r="Z13" i="11" s="1"/>
  <c r="F13" i="11"/>
  <c r="AF13" i="11" s="1"/>
  <c r="C14" i="11"/>
  <c r="W14" i="11" s="1"/>
  <c r="E14" i="11"/>
  <c r="AC14" i="11" s="1"/>
  <c r="G14" i="11"/>
  <c r="AI14" i="11" s="1"/>
  <c r="D15" i="11"/>
  <c r="Z15" i="11" s="1"/>
  <c r="F15" i="11"/>
  <c r="AF15" i="11" s="1"/>
  <c r="B14" i="11"/>
  <c r="T14" i="11" s="1"/>
  <c r="B12" i="11"/>
  <c r="T12" i="11" s="1"/>
  <c r="D18" i="11"/>
  <c r="Z18" i="11" s="1"/>
  <c r="F18" i="11"/>
  <c r="AF18" i="11" s="1"/>
  <c r="B18" i="11"/>
  <c r="T18" i="11" s="1"/>
  <c r="C18" i="11"/>
  <c r="W18" i="11" s="1"/>
  <c r="E18" i="11"/>
  <c r="AC18" i="11" s="1"/>
  <c r="G18" i="11"/>
  <c r="AI18" i="11" s="1"/>
  <c r="D22" i="11"/>
  <c r="F22" i="11"/>
  <c r="B22" i="11"/>
  <c r="C22" i="11"/>
  <c r="E22" i="11"/>
  <c r="G22" i="11"/>
  <c r="D26" i="11"/>
  <c r="Z26" i="11" s="1"/>
  <c r="F26" i="11"/>
  <c r="AF26" i="11" s="1"/>
  <c r="C26" i="11"/>
  <c r="W26" i="11" s="1"/>
  <c r="E26" i="11"/>
  <c r="AC26" i="11" s="1"/>
  <c r="G26" i="11"/>
  <c r="AI26" i="11" s="1"/>
  <c r="B26" i="11"/>
  <c r="T26" i="11" s="1"/>
  <c r="D30" i="11"/>
  <c r="Z30" i="11" s="1"/>
  <c r="F30" i="11"/>
  <c r="AF30" i="11" s="1"/>
  <c r="B30" i="11"/>
  <c r="T30" i="11" s="1"/>
  <c r="C30" i="11"/>
  <c r="W30" i="11" s="1"/>
  <c r="E30" i="11"/>
  <c r="AC30" i="11" s="1"/>
  <c r="G30" i="11"/>
  <c r="AI30" i="11" s="1"/>
  <c r="Z59" i="11"/>
  <c r="AF59" i="11"/>
  <c r="B59" i="11"/>
  <c r="T59" i="11" s="1"/>
  <c r="W59" i="11"/>
  <c r="AC59" i="11"/>
  <c r="AI59" i="11"/>
  <c r="C19" i="11"/>
  <c r="W19" i="11" s="1"/>
  <c r="E19" i="11"/>
  <c r="AC19" i="11" s="1"/>
  <c r="G19" i="11"/>
  <c r="AI19" i="11" s="1"/>
  <c r="D19" i="11"/>
  <c r="Z19" i="11" s="1"/>
  <c r="F19" i="11"/>
  <c r="AF19" i="11" s="1"/>
  <c r="B19" i="11"/>
  <c r="T19" i="11" s="1"/>
  <c r="C23" i="11"/>
  <c r="W23" i="11" s="1"/>
  <c r="E23" i="11"/>
  <c r="AC23" i="11" s="1"/>
  <c r="G23" i="11"/>
  <c r="AI23" i="11" s="1"/>
  <c r="B23" i="11"/>
  <c r="T23" i="11" s="1"/>
  <c r="D23" i="11"/>
  <c r="Z23" i="11" s="1"/>
  <c r="F23" i="11"/>
  <c r="AF23" i="11" s="1"/>
  <c r="C27" i="11"/>
  <c r="W27" i="11" s="1"/>
  <c r="E27" i="11"/>
  <c r="AC27" i="11" s="1"/>
  <c r="G27" i="11"/>
  <c r="AI27" i="11" s="1"/>
  <c r="B27" i="11"/>
  <c r="T27" i="11" s="1"/>
  <c r="D27" i="11"/>
  <c r="Z27" i="11" s="1"/>
  <c r="F27" i="11"/>
  <c r="AF27" i="11" s="1"/>
  <c r="D32" i="11"/>
  <c r="Z32" i="11" s="1"/>
  <c r="F32" i="11"/>
  <c r="AF32" i="11" s="1"/>
  <c r="B32" i="11"/>
  <c r="T32" i="11" s="1"/>
  <c r="C32" i="11"/>
  <c r="W32" i="11" s="1"/>
  <c r="E32" i="11"/>
  <c r="AC32" i="11" s="1"/>
  <c r="G32" i="11"/>
  <c r="AI32" i="11" s="1"/>
  <c r="W60" i="11"/>
  <c r="AC60" i="11"/>
  <c r="AI60" i="11"/>
  <c r="Z60" i="11"/>
  <c r="AF60" i="11"/>
  <c r="B60" i="11"/>
  <c r="T60" i="11" s="1"/>
  <c r="D20" i="11"/>
  <c r="Z20" i="11" s="1"/>
  <c r="F20" i="11"/>
  <c r="AF20" i="11" s="1"/>
  <c r="C20" i="11"/>
  <c r="W20" i="11" s="1"/>
  <c r="E20" i="11"/>
  <c r="AC20" i="11" s="1"/>
  <c r="G20" i="11"/>
  <c r="AI20" i="11" s="1"/>
  <c r="B20" i="11"/>
  <c r="T20" i="11" s="1"/>
  <c r="D24" i="11"/>
  <c r="Z24" i="11" s="1"/>
  <c r="F24" i="11"/>
  <c r="AF24" i="11" s="1"/>
  <c r="C24" i="11"/>
  <c r="W24" i="11" s="1"/>
  <c r="E24" i="11"/>
  <c r="AC24" i="11" s="1"/>
  <c r="G24" i="11"/>
  <c r="AI24" i="11" s="1"/>
  <c r="B24" i="11"/>
  <c r="T24" i="11" s="1"/>
  <c r="D28" i="11"/>
  <c r="Z28" i="11" s="1"/>
  <c r="F28" i="11"/>
  <c r="AF28" i="11" s="1"/>
  <c r="B28" i="11"/>
  <c r="T28" i="11" s="1"/>
  <c r="C28" i="11"/>
  <c r="W28" i="11" s="1"/>
  <c r="E28" i="11"/>
  <c r="AC28" i="11" s="1"/>
  <c r="G28" i="11"/>
  <c r="AI28" i="11" s="1"/>
  <c r="Z57" i="11"/>
  <c r="AF57" i="11"/>
  <c r="B57" i="11"/>
  <c r="T57" i="11" s="1"/>
  <c r="W57" i="11"/>
  <c r="AC57" i="11"/>
  <c r="AI57" i="11"/>
  <c r="AB6" i="11" l="1"/>
  <c r="AD4" i="11"/>
  <c r="E3" i="13" s="1"/>
  <c r="L22" i="11"/>
  <c r="M22" i="11"/>
  <c r="N22" i="11"/>
  <c r="O22" i="11"/>
  <c r="P22" i="11"/>
  <c r="K22" i="11"/>
  <c r="K72" i="11"/>
  <c r="AI22" i="11"/>
  <c r="AC22" i="11"/>
  <c r="W22" i="11"/>
  <c r="T22" i="11"/>
  <c r="AF22" i="11"/>
  <c r="Z22" i="11"/>
  <c r="T21" i="11"/>
  <c r="AC21" i="11"/>
  <c r="U4" i="11"/>
  <c r="B3" i="13" s="1"/>
  <c r="Y8" i="11"/>
  <c r="AA6" i="11" s="1"/>
  <c r="D5" i="13" s="1"/>
  <c r="U5" i="11"/>
  <c r="B4" i="13" s="1"/>
  <c r="X5" i="11"/>
  <c r="C4" i="13" s="1"/>
  <c r="AB8" i="11"/>
  <c r="AE8" i="11"/>
  <c r="AE9" i="11" s="1"/>
  <c r="AE10" i="11" s="1"/>
  <c r="X7" i="11"/>
  <c r="C6" i="13" s="1"/>
  <c r="X6" i="11"/>
  <c r="C5" i="13" s="1"/>
  <c r="S9" i="11"/>
  <c r="AH8" i="11"/>
  <c r="AJ6" i="11" s="1"/>
  <c r="G5" i="13" s="1"/>
  <c r="V10" i="11"/>
  <c r="U6" i="11" l="1"/>
  <c r="B5" i="13" s="1"/>
  <c r="AB9" i="11"/>
  <c r="Y9" i="11"/>
  <c r="AG6" i="11"/>
  <c r="F5" i="13" s="1"/>
  <c r="AE11" i="11"/>
  <c r="V11" i="11"/>
  <c r="V12" i="11"/>
  <c r="V13" i="11" s="1"/>
  <c r="AE12" i="11"/>
  <c r="S10" i="11"/>
  <c r="AG7" i="11"/>
  <c r="F6" i="13" s="1"/>
  <c r="AH9" i="11"/>
  <c r="AJ7" i="11" s="1"/>
  <c r="G6" i="13" s="1"/>
  <c r="AB10" i="11" l="1"/>
  <c r="Y10" i="11"/>
  <c r="Y11" i="11"/>
  <c r="Y12" i="11" s="1"/>
  <c r="AA7" i="11"/>
  <c r="D6" i="13" s="1"/>
  <c r="V14" i="11"/>
  <c r="S11" i="11"/>
  <c r="AE13" i="11"/>
  <c r="AH10" i="11"/>
  <c r="AB11" i="11" l="1"/>
  <c r="AD5" i="11" s="1"/>
  <c r="E4" i="13" s="1"/>
  <c r="Y13" i="11"/>
  <c r="AE14" i="11"/>
  <c r="V15" i="11"/>
  <c r="V18" i="11"/>
  <c r="AH11" i="11"/>
  <c r="V19" i="11"/>
  <c r="S12" i="11"/>
  <c r="AE15" i="11"/>
  <c r="AB12" i="11" l="1"/>
  <c r="AD6" i="11"/>
  <c r="E5" i="13" s="1"/>
  <c r="Y14" i="11"/>
  <c r="AH12" i="11"/>
  <c r="AE18" i="11"/>
  <c r="V20" i="11"/>
  <c r="S13" i="11"/>
  <c r="AB13" i="11" l="1"/>
  <c r="Y15" i="11"/>
  <c r="AH13" i="11"/>
  <c r="AH14" i="11"/>
  <c r="AE19" i="11"/>
  <c r="S14" i="11"/>
  <c r="AB14" i="11" l="1"/>
  <c r="AB15" i="11" s="1"/>
  <c r="AD7" i="11"/>
  <c r="E6" i="13" s="1"/>
  <c r="Y18" i="11"/>
  <c r="AE20" i="11"/>
  <c r="AH15" i="11"/>
  <c r="S15" i="11"/>
  <c r="AB18" i="11" l="1"/>
  <c r="AB19" i="11"/>
  <c r="AB20" i="11"/>
  <c r="AB21" i="11"/>
  <c r="AB22" i="11" s="1"/>
  <c r="Y19" i="11"/>
  <c r="Y20" i="11" s="1"/>
  <c r="S18" i="11"/>
  <c r="AH18" i="11"/>
  <c r="AB23" i="11" l="1"/>
  <c r="AB24" i="11" s="1"/>
  <c r="AB25" i="11"/>
  <c r="AB26" i="11" s="1"/>
  <c r="S19" i="11"/>
  <c r="AB27" i="11"/>
  <c r="AB28" i="11" s="1"/>
  <c r="AB29" i="11" s="1"/>
  <c r="AB30" i="11" s="1"/>
  <c r="AH19" i="11"/>
  <c r="AB32" i="11" l="1"/>
  <c r="AH20" i="11"/>
  <c r="AB33" i="11"/>
  <c r="AB36" i="11" s="1"/>
  <c r="AB37" i="11" s="1"/>
  <c r="S20" i="11"/>
  <c r="AB38" i="11" l="1"/>
  <c r="AB39" i="11" s="1"/>
  <c r="S21" i="11"/>
  <c r="AD11" i="11" l="1"/>
  <c r="E10" i="13" s="1"/>
  <c r="AB43" i="11"/>
  <c r="S22" i="11"/>
  <c r="AB44" i="11" l="1"/>
  <c r="AD12" i="11"/>
  <c r="E11" i="13" s="1"/>
  <c r="S23" i="11"/>
  <c r="AB45" i="11" l="1"/>
  <c r="AD13" i="11"/>
  <c r="E12" i="13" s="1"/>
  <c r="S24" i="11"/>
  <c r="S25" i="11"/>
  <c r="AB46" i="11" l="1"/>
  <c r="AD14" i="11"/>
  <c r="E13" i="13" s="1"/>
  <c r="S26" i="11"/>
  <c r="AB48" i="11" l="1"/>
  <c r="S27" i="11"/>
  <c r="AB49" i="11" l="1"/>
  <c r="AD15" i="11"/>
  <c r="E14" i="13" s="1"/>
  <c r="AD16" i="11"/>
  <c r="E15" i="13" s="1"/>
  <c r="S28" i="11"/>
  <c r="S29" i="11"/>
  <c r="S30" i="11" s="1"/>
  <c r="S32" i="11" s="1"/>
  <c r="S33" i="11" s="1"/>
  <c r="S36" i="11" s="1"/>
  <c r="S37" i="11" s="1"/>
  <c r="S38" i="11" s="1"/>
  <c r="S39" i="11" s="1"/>
  <c r="S43" i="11" s="1"/>
  <c r="S44" i="11" s="1"/>
  <c r="S45" i="11" s="1"/>
  <c r="S46" i="11" s="1"/>
  <c r="S48" i="11" s="1"/>
  <c r="S49" i="11" s="1"/>
  <c r="S52" i="11" s="1"/>
  <c r="S53" i="11" s="1"/>
  <c r="S54" i="11" s="1"/>
  <c r="S56" i="11" s="1"/>
  <c r="S57" i="11" s="1"/>
  <c r="AB52" i="11" l="1"/>
  <c r="U7" i="11"/>
  <c r="B6" i="13" s="1"/>
  <c r="AD8" i="11"/>
  <c r="E7" i="13" s="1"/>
  <c r="AD9" i="11"/>
  <c r="E8" i="13" s="1"/>
  <c r="AD10" i="11"/>
  <c r="E9" i="13" s="1"/>
  <c r="S58" i="11"/>
  <c r="AB53" i="11" l="1"/>
  <c r="AD17" i="11"/>
  <c r="E16" i="13" s="1"/>
  <c r="AD18" i="11"/>
  <c r="E17" i="13" s="1"/>
  <c r="S59" i="11"/>
  <c r="S60" i="11" s="1"/>
  <c r="S62" i="11"/>
  <c r="AB54" i="11" l="1"/>
  <c r="U20" i="11"/>
  <c r="B19" i="13" s="1"/>
  <c r="S63" i="11"/>
  <c r="AB56" i="11" l="1"/>
  <c r="AD19" i="11"/>
  <c r="E18" i="13" s="1"/>
  <c r="AD20" i="11"/>
  <c r="E19" i="13" s="1"/>
  <c r="S64" i="11"/>
  <c r="S65" i="11" s="1"/>
  <c r="U21" i="11"/>
  <c r="B20" i="13" s="1"/>
  <c r="U22" i="11"/>
  <c r="B21" i="13" s="1"/>
  <c r="U56" i="11"/>
  <c r="B55" i="13" s="1"/>
  <c r="U8" i="11"/>
  <c r="B7" i="13" s="1"/>
  <c r="U23" i="11"/>
  <c r="B22" i="13" s="1"/>
  <c r="U49" i="11"/>
  <c r="B48" i="13" s="1"/>
  <c r="U24" i="11"/>
  <c r="U53" i="11"/>
  <c r="B52" i="13" s="1"/>
  <c r="U52" i="11"/>
  <c r="B51" i="13" s="1"/>
  <c r="U57" i="11"/>
  <c r="B56" i="13" s="1"/>
  <c r="U63" i="11"/>
  <c r="B62" i="13" s="1"/>
  <c r="U47" i="11"/>
  <c r="B46" i="13" s="1"/>
  <c r="U62" i="11"/>
  <c r="B61" i="13" s="1"/>
  <c r="U58" i="11"/>
  <c r="B57" i="13" s="1"/>
  <c r="U50" i="11"/>
  <c r="B49" i="13" s="1"/>
  <c r="U51" i="11"/>
  <c r="B50" i="13" s="1"/>
  <c r="U64" i="11"/>
  <c r="B63" i="13" s="1"/>
  <c r="U65" i="11"/>
  <c r="B64" i="13" s="1"/>
  <c r="U54" i="11"/>
  <c r="B53" i="13" s="1"/>
  <c r="U48" i="11"/>
  <c r="B47" i="13" s="1"/>
  <c r="U61" i="11"/>
  <c r="B60" i="13" s="1"/>
  <c r="U55" i="11"/>
  <c r="B54" i="13" s="1"/>
  <c r="U60" i="11"/>
  <c r="B59" i="13" s="1"/>
  <c r="U59" i="11"/>
  <c r="B58" i="13" s="1"/>
  <c r="U10" i="11"/>
  <c r="B9" i="13" s="1"/>
  <c r="U9" i="11"/>
  <c r="B8" i="13" s="1"/>
  <c r="U11" i="11"/>
  <c r="B10" i="13" s="1"/>
  <c r="U13" i="11"/>
  <c r="B12" i="13" s="1"/>
  <c r="U14" i="11"/>
  <c r="B13" i="13" s="1"/>
  <c r="U12" i="11"/>
  <c r="B11" i="13" s="1"/>
  <c r="U15" i="11"/>
  <c r="B14" i="13" s="1"/>
  <c r="U17" i="11"/>
  <c r="B16" i="13" s="1"/>
  <c r="U18" i="11"/>
  <c r="B17" i="13" s="1"/>
  <c r="U16" i="11"/>
  <c r="B15" i="13" s="1"/>
  <c r="U19" i="11"/>
  <c r="B18" i="13" s="1"/>
  <c r="U36" i="11"/>
  <c r="B35" i="13" s="1"/>
  <c r="U25" i="11"/>
  <c r="B24" i="13" s="1"/>
  <c r="U42" i="11"/>
  <c r="B41" i="13" s="1"/>
  <c r="U38" i="11"/>
  <c r="B37" i="13" s="1"/>
  <c r="U44" i="11"/>
  <c r="B43" i="13" s="1"/>
  <c r="U27" i="11"/>
  <c r="B26" i="13" s="1"/>
  <c r="U26" i="11"/>
  <c r="B25" i="13" s="1"/>
  <c r="U35" i="11"/>
  <c r="B34" i="13" s="1"/>
  <c r="U31" i="11"/>
  <c r="B30" i="13" s="1"/>
  <c r="U41" i="11"/>
  <c r="B40" i="13" s="1"/>
  <c r="U46" i="11"/>
  <c r="B45" i="13" s="1"/>
  <c r="U45" i="11"/>
  <c r="B44" i="13" s="1"/>
  <c r="U34" i="11"/>
  <c r="B33" i="13" s="1"/>
  <c r="U43" i="11"/>
  <c r="B42" i="13" s="1"/>
  <c r="U28" i="11"/>
  <c r="B27" i="13" s="1"/>
  <c r="U40" i="11"/>
  <c r="B39" i="13" s="1"/>
  <c r="U32" i="11"/>
  <c r="B31" i="13" s="1"/>
  <c r="U30" i="11"/>
  <c r="B29" i="13" s="1"/>
  <c r="U37" i="11"/>
  <c r="B36" i="13" s="1"/>
  <c r="U39" i="11"/>
  <c r="B38" i="13" s="1"/>
  <c r="U29" i="11"/>
  <c r="B28" i="13" s="1"/>
  <c r="U33" i="11"/>
  <c r="B32" i="13" s="1"/>
  <c r="B23" i="13" l="1"/>
  <c r="W21" i="11"/>
  <c r="V21" i="11" s="1"/>
  <c r="AB57" i="11"/>
  <c r="AB58" i="11"/>
  <c r="AB59" i="11" s="1"/>
  <c r="AB60" i="11" s="1"/>
  <c r="AB62" i="11"/>
  <c r="V22" i="11" l="1"/>
  <c r="V23" i="11"/>
  <c r="V24" i="11"/>
  <c r="Z21" i="11" s="1"/>
  <c r="Y21" i="11" s="1"/>
  <c r="V25" i="11"/>
  <c r="V26" i="11"/>
  <c r="V27" i="11" s="1"/>
  <c r="V28" i="11"/>
  <c r="V29" i="11"/>
  <c r="V30" i="11"/>
  <c r="V32" i="11"/>
  <c r="V33" i="11"/>
  <c r="V36" i="11" s="1"/>
  <c r="V37" i="11" s="1"/>
  <c r="V38" i="11" s="1"/>
  <c r="V39" i="11" s="1"/>
  <c r="V43" i="11" s="1"/>
  <c r="V44" i="11" s="1"/>
  <c r="V45" i="11" s="1"/>
  <c r="V46" i="11" s="1"/>
  <c r="V48" i="11" s="1"/>
  <c r="V49" i="11" s="1"/>
  <c r="V52" i="11" s="1"/>
  <c r="V53" i="11" s="1"/>
  <c r="V54" i="11" s="1"/>
  <c r="V56" i="11" s="1"/>
  <c r="V57" i="11"/>
  <c r="V58" i="11"/>
  <c r="V59" i="11"/>
  <c r="V60" i="11" s="1"/>
  <c r="V62" i="11"/>
  <c r="V63" i="11" s="1"/>
  <c r="V64" i="11" s="1"/>
  <c r="V65" i="11" s="1"/>
  <c r="X8" i="11" s="1"/>
  <c r="C7" i="13" s="1"/>
  <c r="X21" i="11"/>
  <c r="C20" i="13" s="1"/>
  <c r="X22" i="11"/>
  <c r="C21" i="13" s="1"/>
  <c r="X23" i="11"/>
  <c r="C22" i="13" s="1"/>
  <c r="X46" i="11"/>
  <c r="C45" i="13" s="1"/>
  <c r="X44" i="11"/>
  <c r="C43" i="13" s="1"/>
  <c r="X28" i="11"/>
  <c r="C27" i="13" s="1"/>
  <c r="X27" i="11"/>
  <c r="C26" i="13" s="1"/>
  <c r="X32" i="11"/>
  <c r="C31" i="13" s="1"/>
  <c r="X43" i="11"/>
  <c r="C42" i="13" s="1"/>
  <c r="X38" i="11"/>
  <c r="C37" i="13" s="1"/>
  <c r="X30" i="11"/>
  <c r="C29" i="13" s="1"/>
  <c r="X41" i="11"/>
  <c r="C40" i="13" s="1"/>
  <c r="X37" i="11"/>
  <c r="C36" i="13" s="1"/>
  <c r="X18" i="11"/>
  <c r="C17" i="13" s="1"/>
  <c r="X17" i="11"/>
  <c r="C16" i="13" s="1"/>
  <c r="X19" i="11"/>
  <c r="C18" i="13" s="1"/>
  <c r="X20" i="11"/>
  <c r="C19" i="13" s="1"/>
  <c r="X24" i="11"/>
  <c r="X31" i="11"/>
  <c r="C30" i="13" s="1"/>
  <c r="X36" i="11"/>
  <c r="C35" i="13" s="1"/>
  <c r="X34" i="11"/>
  <c r="C33" i="13" s="1"/>
  <c r="X39" i="11"/>
  <c r="C38" i="13" s="1"/>
  <c r="X42" i="11"/>
  <c r="C41" i="13" s="1"/>
  <c r="X25" i="11"/>
  <c r="C24" i="13" s="1"/>
  <c r="X26" i="11"/>
  <c r="C25" i="13" s="1"/>
  <c r="X29" i="11"/>
  <c r="C28" i="13" s="1"/>
  <c r="X40" i="11"/>
  <c r="C39" i="13" s="1"/>
  <c r="X35" i="11"/>
  <c r="C34" i="13" s="1"/>
  <c r="X49" i="11"/>
  <c r="C48" i="13" s="1"/>
  <c r="X52" i="11"/>
  <c r="C51" i="13" s="1"/>
  <c r="X33" i="11"/>
  <c r="C32" i="13" s="1"/>
  <c r="X45" i="11"/>
  <c r="C44" i="13" s="1"/>
  <c r="X55" i="11"/>
  <c r="C54" i="13" s="1"/>
  <c r="X65" i="11"/>
  <c r="C64" i="13" s="1"/>
  <c r="X61" i="11"/>
  <c r="C60" i="13" s="1"/>
  <c r="X58" i="11"/>
  <c r="C57" i="13" s="1"/>
  <c r="X59" i="11"/>
  <c r="C58" i="13" s="1"/>
  <c r="X57" i="11"/>
  <c r="C56" i="13" s="1"/>
  <c r="X48" i="11"/>
  <c r="C47" i="13" s="1"/>
  <c r="X63" i="11"/>
  <c r="C62" i="13" s="1"/>
  <c r="X47" i="11"/>
  <c r="C46" i="13" s="1"/>
  <c r="X62" i="11"/>
  <c r="C61" i="13" s="1"/>
  <c r="X53" i="11"/>
  <c r="C52" i="13" s="1"/>
  <c r="X50" i="11"/>
  <c r="C49" i="13" s="1"/>
  <c r="X51" i="11"/>
  <c r="C50" i="13" s="1"/>
  <c r="X54" i="11"/>
  <c r="C53" i="13" s="1"/>
  <c r="X64" i="11"/>
  <c r="C63" i="13" s="1"/>
  <c r="X56" i="11"/>
  <c r="C55" i="13" s="1"/>
  <c r="X60" i="11"/>
  <c r="C59" i="13" s="1"/>
  <c r="AD21" i="11"/>
  <c r="E20" i="13" s="1"/>
  <c r="AB63" i="11"/>
  <c r="X10" i="11" l="1"/>
  <c r="C9" i="13" s="1"/>
  <c r="X9" i="11"/>
  <c r="C8" i="13" s="1"/>
  <c r="X11" i="11"/>
  <c r="C10" i="13" s="1"/>
  <c r="X12" i="11"/>
  <c r="C11" i="13" s="1"/>
  <c r="X15" i="11"/>
  <c r="C14" i="13" s="1"/>
  <c r="X13" i="11"/>
  <c r="C12" i="13" s="1"/>
  <c r="X16" i="11"/>
  <c r="C15" i="13" s="1"/>
  <c r="X14" i="11"/>
  <c r="C13" i="13" s="1"/>
  <c r="C23" i="13"/>
  <c r="AF21" i="11"/>
  <c r="AE21" i="11" s="1"/>
  <c r="Y22" i="11"/>
  <c r="AD22" i="11"/>
  <c r="E21" i="13" s="1"/>
  <c r="AB64" i="11"/>
  <c r="Y23" i="11" l="1"/>
  <c r="AE22" i="11"/>
  <c r="AE23" i="11"/>
  <c r="AE24" i="11"/>
  <c r="AE25" i="11"/>
  <c r="AE26" i="11"/>
  <c r="AB65" i="11"/>
  <c r="AD23" i="11" s="1"/>
  <c r="E22" i="13" s="1"/>
  <c r="AE27" i="11" l="1"/>
  <c r="Y24" i="11"/>
  <c r="Y25" i="11"/>
  <c r="Y26" i="11" s="1"/>
  <c r="Y27" i="11" s="1"/>
  <c r="Y28" i="11" s="1"/>
  <c r="Y29" i="11" s="1"/>
  <c r="AD24" i="11"/>
  <c r="E23" i="13" s="1"/>
  <c r="AD31" i="11"/>
  <c r="E30" i="13" s="1"/>
  <c r="AD63" i="11"/>
  <c r="E62" i="13" s="1"/>
  <c r="AD48" i="11"/>
  <c r="E47" i="13" s="1"/>
  <c r="AD52" i="11"/>
  <c r="E51" i="13" s="1"/>
  <c r="AD42" i="11"/>
  <c r="E41" i="13" s="1"/>
  <c r="AD55" i="11"/>
  <c r="E54" i="13" s="1"/>
  <c r="AD65" i="11"/>
  <c r="E64" i="13" s="1"/>
  <c r="AD59" i="11"/>
  <c r="E58" i="13" s="1"/>
  <c r="AD58" i="11"/>
  <c r="E57" i="13" s="1"/>
  <c r="AD49" i="11"/>
  <c r="E48" i="13" s="1"/>
  <c r="AD27" i="11"/>
  <c r="E26" i="13" s="1"/>
  <c r="AD43" i="11"/>
  <c r="E42" i="13" s="1"/>
  <c r="AD57" i="11"/>
  <c r="E56" i="13" s="1"/>
  <c r="AD30" i="11"/>
  <c r="E29" i="13" s="1"/>
  <c r="AD36" i="11"/>
  <c r="E35" i="13" s="1"/>
  <c r="AD33" i="11"/>
  <c r="E32" i="13" s="1"/>
  <c r="AD53" i="11"/>
  <c r="E52" i="13" s="1"/>
  <c r="AD45" i="11"/>
  <c r="E44" i="13" s="1"/>
  <c r="AD25" i="11"/>
  <c r="E24" i="13" s="1"/>
  <c r="AD37" i="11"/>
  <c r="E36" i="13" s="1"/>
  <c r="AD26" i="11"/>
  <c r="E25" i="13" s="1"/>
  <c r="AD54" i="11"/>
  <c r="E53" i="13" s="1"/>
  <c r="AD28" i="11"/>
  <c r="E27" i="13" s="1"/>
  <c r="AD35" i="11"/>
  <c r="E34" i="13" s="1"/>
  <c r="AD56" i="11"/>
  <c r="E55" i="13" s="1"/>
  <c r="AD62" i="11"/>
  <c r="E61" i="13" s="1"/>
  <c r="AD46" i="11"/>
  <c r="E45" i="13" s="1"/>
  <c r="AD39" i="11"/>
  <c r="E38" i="13" s="1"/>
  <c r="AD34" i="11"/>
  <c r="E33" i="13" s="1"/>
  <c r="AD29" i="11"/>
  <c r="E28" i="13" s="1"/>
  <c r="AD44" i="11"/>
  <c r="E43" i="13" s="1"/>
  <c r="AD40" i="11"/>
  <c r="E39" i="13" s="1"/>
  <c r="AD64" i="11"/>
  <c r="E63" i="13" s="1"/>
  <c r="AD61" i="11"/>
  <c r="E60" i="13" s="1"/>
  <c r="AD51" i="11"/>
  <c r="E50" i="13" s="1"/>
  <c r="AD47" i="11"/>
  <c r="E46" i="13" s="1"/>
  <c r="AD50" i="11"/>
  <c r="E49" i="13" s="1"/>
  <c r="AD60" i="11"/>
  <c r="E59" i="13" s="1"/>
  <c r="AD38" i="11"/>
  <c r="E37" i="13" s="1"/>
  <c r="AD32" i="11"/>
  <c r="E31" i="13" s="1"/>
  <c r="AD41" i="11"/>
  <c r="E40" i="13" s="1"/>
  <c r="AI21" i="11" l="1"/>
  <c r="AH21" i="11" s="1"/>
  <c r="Y30" i="11"/>
  <c r="AE28" i="11"/>
  <c r="AE29" i="11" l="1"/>
  <c r="AE30" i="11"/>
  <c r="Y32" i="11"/>
  <c r="Y33" i="11"/>
  <c r="Y36" i="11"/>
  <c r="Y37" i="11"/>
  <c r="Y38" i="11"/>
  <c r="Y39" i="11"/>
  <c r="Y43" i="11"/>
  <c r="Y44" i="11"/>
  <c r="Y45" i="11"/>
  <c r="Y46" i="11"/>
  <c r="Y48" i="11" s="1"/>
  <c r="Y49" i="11"/>
  <c r="Y52" i="11"/>
  <c r="Y53" i="11"/>
  <c r="Y54" i="11"/>
  <c r="Y56" i="11"/>
  <c r="Y57" i="11"/>
  <c r="Y58" i="11" s="1"/>
  <c r="AH22" i="11"/>
  <c r="AH23" i="11"/>
  <c r="AH24" i="11" s="1"/>
  <c r="AH25" i="11"/>
  <c r="AH26" i="11"/>
  <c r="AH27" i="11" s="1"/>
  <c r="AH28" i="11"/>
  <c r="AH29" i="11"/>
  <c r="AH30" i="11"/>
  <c r="AH32" i="11"/>
  <c r="AH33" i="11"/>
  <c r="AH36" i="11" s="1"/>
  <c r="AH37" i="11" s="1"/>
  <c r="AH38" i="11" s="1"/>
  <c r="AH39" i="11" s="1"/>
  <c r="AH43" i="11" s="1"/>
  <c r="AH44" i="11" s="1"/>
  <c r="AH45" i="11" s="1"/>
  <c r="AH46" i="11" s="1"/>
  <c r="AH48" i="11" s="1"/>
  <c r="AH49" i="11" s="1"/>
  <c r="AH52" i="11" s="1"/>
  <c r="AH53" i="11" s="1"/>
  <c r="AH54" i="11" s="1"/>
  <c r="AH56" i="11" s="1"/>
  <c r="AH57" i="11" s="1"/>
  <c r="AH58" i="11" s="1"/>
  <c r="AH59" i="11" s="1"/>
  <c r="AH60" i="11" s="1"/>
  <c r="AH62" i="11" s="1"/>
  <c r="AH63" i="11" s="1"/>
  <c r="AH64" i="11" s="1"/>
  <c r="AH65" i="11" s="1"/>
  <c r="AJ8" i="11" s="1"/>
  <c r="G7" i="13" s="1"/>
  <c r="AJ51" i="11"/>
  <c r="G50" i="13" s="1"/>
  <c r="AJ17" i="11"/>
  <c r="G16" i="13" s="1"/>
  <c r="AJ18" i="11"/>
  <c r="G17" i="13" s="1"/>
  <c r="AJ25" i="11"/>
  <c r="G24" i="13" s="1"/>
  <c r="AJ23" i="11"/>
  <c r="G22" i="13" s="1"/>
  <c r="AJ27" i="11"/>
  <c r="G26" i="13" s="1"/>
  <c r="AJ20" i="11"/>
  <c r="G19" i="13" s="1"/>
  <c r="AJ21" i="11"/>
  <c r="G20" i="13" s="1"/>
  <c r="AJ24" i="11"/>
  <c r="G23" i="13" s="1"/>
  <c r="AJ28" i="11"/>
  <c r="G27" i="13" s="1"/>
  <c r="AJ26" i="11"/>
  <c r="G25" i="13" s="1"/>
  <c r="AJ19" i="11"/>
  <c r="G18" i="13" s="1"/>
  <c r="AJ22" i="11"/>
  <c r="G21" i="13" s="1"/>
  <c r="AJ31" i="11"/>
  <c r="G30" i="13" s="1"/>
  <c r="AJ38" i="11"/>
  <c r="G37" i="13" s="1"/>
  <c r="AJ40" i="11"/>
  <c r="G39" i="13" s="1"/>
  <c r="AJ35" i="11"/>
  <c r="G34" i="13" s="1"/>
  <c r="AJ62" i="11"/>
  <c r="G61" i="13" s="1"/>
  <c r="AJ54" i="11"/>
  <c r="G53" i="13" s="1"/>
  <c r="AJ64" i="11"/>
  <c r="G63" i="13" s="1"/>
  <c r="AJ48" i="11"/>
  <c r="G47" i="13" s="1"/>
  <c r="AJ43" i="11"/>
  <c r="G42" i="13" s="1"/>
  <c r="AJ55" i="11"/>
  <c r="G54" i="13" s="1"/>
  <c r="AJ36" i="11"/>
  <c r="G35" i="13" s="1"/>
  <c r="AJ30" i="11"/>
  <c r="G29" i="13" s="1"/>
  <c r="AJ33" i="11"/>
  <c r="G32" i="13" s="1"/>
  <c r="AJ57" i="11"/>
  <c r="G56" i="13" s="1"/>
  <c r="AJ46" i="11"/>
  <c r="G45" i="13" s="1"/>
  <c r="AJ44" i="11"/>
  <c r="G43" i="13" s="1"/>
  <c r="AJ61" i="11"/>
  <c r="G60" i="13" s="1"/>
  <c r="AJ53" i="11"/>
  <c r="G52" i="13" s="1"/>
  <c r="AJ39" i="11"/>
  <c r="G38" i="13" s="1"/>
  <c r="AJ50" i="11"/>
  <c r="G49" i="13" s="1"/>
  <c r="AJ42" i="11"/>
  <c r="G41" i="13" s="1"/>
  <c r="AJ63" i="11"/>
  <c r="G62" i="13" s="1"/>
  <c r="AJ32" i="11"/>
  <c r="G31" i="13" s="1"/>
  <c r="AJ47" i="11"/>
  <c r="G46" i="13" s="1"/>
  <c r="AJ45" i="11"/>
  <c r="G44" i="13" s="1"/>
  <c r="AJ60" i="11"/>
  <c r="G59" i="13" s="1"/>
  <c r="AJ52" i="11"/>
  <c r="G51" i="13" s="1"/>
  <c r="AJ59" i="11"/>
  <c r="G58" i="13" s="1"/>
  <c r="AJ65" i="11"/>
  <c r="G64" i="13" s="1"/>
  <c r="AJ56" i="11"/>
  <c r="G55" i="13" s="1"/>
  <c r="AJ37" i="11"/>
  <c r="G36" i="13" s="1"/>
  <c r="AJ58" i="11"/>
  <c r="G57" i="13" s="1"/>
  <c r="AJ41" i="11"/>
  <c r="G40" i="13" s="1"/>
  <c r="AJ34" i="11"/>
  <c r="G33" i="13" s="1"/>
  <c r="AJ29" i="11"/>
  <c r="G28" i="13" s="1"/>
  <c r="AJ49" i="11"/>
  <c r="G48" i="13" s="1"/>
  <c r="AJ9" i="11" l="1"/>
  <c r="G8" i="13" s="1"/>
  <c r="AA8" i="11"/>
  <c r="D7" i="13" s="1"/>
  <c r="AA9" i="11"/>
  <c r="D8" i="13" s="1"/>
  <c r="AJ10" i="11"/>
  <c r="G9" i="13" s="1"/>
  <c r="AA10" i="11"/>
  <c r="D9" i="13" s="1"/>
  <c r="AA11" i="11"/>
  <c r="D10" i="13" s="1"/>
  <c r="AA13" i="11"/>
  <c r="D12" i="13" s="1"/>
  <c r="AA14" i="11"/>
  <c r="D13" i="13" s="1"/>
  <c r="AA12" i="11"/>
  <c r="D11" i="13" s="1"/>
  <c r="AA15" i="11"/>
  <c r="D14" i="13" s="1"/>
  <c r="AJ11" i="11"/>
  <c r="G10" i="13" s="1"/>
  <c r="AJ16" i="11"/>
  <c r="G15" i="13" s="1"/>
  <c r="AJ14" i="11"/>
  <c r="G13" i="13" s="1"/>
  <c r="AJ12" i="11"/>
  <c r="G11" i="13" s="1"/>
  <c r="AJ13" i="11"/>
  <c r="G12" i="13" s="1"/>
  <c r="AJ15" i="11"/>
  <c r="G14" i="13" s="1"/>
  <c r="AA20" i="11"/>
  <c r="D19" i="13" s="1"/>
  <c r="AA19" i="11"/>
  <c r="D18" i="13" s="1"/>
  <c r="AA17" i="11"/>
  <c r="D16" i="13" s="1"/>
  <c r="AA18" i="11"/>
  <c r="D17" i="13" s="1"/>
  <c r="AA16" i="11"/>
  <c r="D15" i="13" s="1"/>
  <c r="Y59" i="11"/>
  <c r="AE32" i="11"/>
  <c r="Y60" i="11" l="1"/>
  <c r="AE33" i="11"/>
  <c r="Y62" i="11"/>
  <c r="AA21" i="11" l="1"/>
  <c r="D20" i="13" s="1"/>
  <c r="Y63" i="11"/>
  <c r="AE36" i="11"/>
  <c r="AE37" i="11"/>
  <c r="AE38" i="11"/>
  <c r="AE39" i="11" s="1"/>
  <c r="AE43" i="11"/>
  <c r="AE44" i="11"/>
  <c r="AE45" i="11"/>
  <c r="AG8" i="11"/>
  <c r="F7" i="13" s="1"/>
  <c r="AG10" i="11"/>
  <c r="F9" i="13" s="1"/>
  <c r="AG9" i="11"/>
  <c r="F8" i="13" s="1"/>
  <c r="AG12" i="11"/>
  <c r="F11" i="13" s="1"/>
  <c r="AG13" i="11"/>
  <c r="F12" i="13" s="1"/>
  <c r="AG11" i="11"/>
  <c r="F10" i="13" s="1"/>
  <c r="AG14" i="11"/>
  <c r="F13" i="13" s="1"/>
  <c r="AA22" i="11" l="1"/>
  <c r="D21" i="13" s="1"/>
  <c r="Y64" i="11"/>
  <c r="AE46" i="11"/>
  <c r="Y65" i="11"/>
  <c r="AA56" i="11"/>
  <c r="D55" i="13" s="1"/>
  <c r="AA65" i="11"/>
  <c r="D64" i="13" s="1"/>
  <c r="AA50" i="11"/>
  <c r="D49" i="13" s="1"/>
  <c r="AA58" i="11"/>
  <c r="D57" i="13" s="1"/>
  <c r="AA55" i="11"/>
  <c r="D54" i="13" s="1"/>
  <c r="AA53" i="11"/>
  <c r="D52" i="13" s="1"/>
  <c r="AA57" i="11"/>
  <c r="D56" i="13" s="1"/>
  <c r="AA49" i="11"/>
  <c r="D48" i="13" s="1"/>
  <c r="AA52" i="11"/>
  <c r="D51" i="13" s="1"/>
  <c r="AA23" i="11" l="1"/>
  <c r="D22" i="13" s="1"/>
  <c r="AA24" i="11"/>
  <c r="D23" i="13" s="1"/>
  <c r="AA25" i="11"/>
  <c r="D24" i="13" s="1"/>
  <c r="AA29" i="11"/>
  <c r="D28" i="13" s="1"/>
  <c r="AA28" i="11"/>
  <c r="D27" i="13" s="1"/>
  <c r="AA26" i="11"/>
  <c r="D25" i="13" s="1"/>
  <c r="AA27" i="11"/>
  <c r="D26" i="13" s="1"/>
  <c r="AA31" i="11"/>
  <c r="D30" i="13" s="1"/>
  <c r="AA30" i="11"/>
  <c r="D29" i="13" s="1"/>
  <c r="AA36" i="11"/>
  <c r="D35" i="13" s="1"/>
  <c r="AA35" i="11"/>
  <c r="D34" i="13" s="1"/>
  <c r="AA34" i="11"/>
  <c r="D33" i="13" s="1"/>
  <c r="AA33" i="11"/>
  <c r="D32" i="13" s="1"/>
  <c r="AA32" i="11"/>
  <c r="D31" i="13" s="1"/>
  <c r="AA46" i="11"/>
  <c r="D45" i="13" s="1"/>
  <c r="AA47" i="11"/>
  <c r="D46" i="13" s="1"/>
  <c r="AA37" i="11"/>
  <c r="D36" i="13" s="1"/>
  <c r="AA45" i="11"/>
  <c r="D44" i="13" s="1"/>
  <c r="AA44" i="11"/>
  <c r="D43" i="13" s="1"/>
  <c r="AA39" i="11"/>
  <c r="D38" i="13" s="1"/>
  <c r="AA38" i="11"/>
  <c r="D37" i="13" s="1"/>
  <c r="AA40" i="11"/>
  <c r="D39" i="13" s="1"/>
  <c r="AA42" i="11"/>
  <c r="D41" i="13" s="1"/>
  <c r="AA41" i="11"/>
  <c r="D40" i="13" s="1"/>
  <c r="AA43" i="11"/>
  <c r="D42" i="13" s="1"/>
  <c r="AA48" i="11"/>
  <c r="D47" i="13" s="1"/>
  <c r="AA61" i="11"/>
  <c r="D60" i="13" s="1"/>
  <c r="AA51" i="11"/>
  <c r="D50" i="13" s="1"/>
  <c r="AA60" i="11"/>
  <c r="D59" i="13" s="1"/>
  <c r="AA64" i="11"/>
  <c r="D63" i="13" s="1"/>
  <c r="AA63" i="11"/>
  <c r="D62" i="13" s="1"/>
  <c r="AA54" i="11"/>
  <c r="D53" i="13" s="1"/>
  <c r="AA62" i="11"/>
  <c r="D61" i="13" s="1"/>
  <c r="AA59" i="11"/>
  <c r="D58" i="13" s="1"/>
  <c r="AE48" i="11"/>
  <c r="AG15" i="11" l="1"/>
  <c r="F14" i="13" s="1"/>
  <c r="AE49" i="11"/>
  <c r="AG16" i="11" l="1"/>
  <c r="F15" i="13" s="1"/>
  <c r="AE52" i="11"/>
  <c r="AG17" i="11" l="1"/>
  <c r="F16" i="13" s="1"/>
  <c r="AE53" i="11"/>
  <c r="AG18" i="11" l="1"/>
  <c r="F17" i="13" s="1"/>
  <c r="AE54" i="11"/>
  <c r="AG19" i="11" l="1"/>
  <c r="F18" i="13" s="1"/>
  <c r="AE56" i="11"/>
  <c r="AG20" i="11" l="1"/>
  <c r="F19" i="13" s="1"/>
  <c r="AE57" i="11"/>
  <c r="AE58" i="11" l="1"/>
  <c r="AE59" i="11" l="1"/>
  <c r="AE60" i="11" l="1"/>
  <c r="AE62" i="11" l="1"/>
  <c r="AG21" i="11" l="1"/>
  <c r="F20" i="13" s="1"/>
  <c r="AE63" i="11"/>
  <c r="AG22" i="11" l="1"/>
  <c r="F21" i="13" s="1"/>
  <c r="AE64" i="11"/>
  <c r="AE65" i="11" l="1"/>
  <c r="AG23" i="11" s="1"/>
  <c r="F22" i="13" s="1"/>
  <c r="AG57" i="11"/>
  <c r="F56" i="13" s="1"/>
  <c r="AG61" i="11"/>
  <c r="F60" i="13" s="1"/>
  <c r="AG46" i="11"/>
  <c r="F45" i="13" s="1"/>
  <c r="AG45" i="11"/>
  <c r="F44" i="13" s="1"/>
  <c r="AG44" i="11"/>
  <c r="F43" i="13" s="1"/>
  <c r="AG42" i="11"/>
  <c r="F41" i="13" s="1"/>
  <c r="AG43" i="11"/>
  <c r="F42" i="13" s="1"/>
  <c r="AG40" i="11"/>
  <c r="F39" i="13" s="1"/>
  <c r="AG41" i="11"/>
  <c r="F40" i="13" s="1"/>
  <c r="AG39" i="11"/>
  <c r="F38" i="13" s="1"/>
  <c r="AG38" i="11"/>
  <c r="F37" i="13" s="1"/>
  <c r="AG37" i="11"/>
  <c r="F36" i="13" s="1"/>
  <c r="AG24" i="11" l="1"/>
  <c r="F23" i="13" s="1"/>
  <c r="AG25" i="11"/>
  <c r="F24" i="13" s="1"/>
  <c r="AG26" i="11"/>
  <c r="F25" i="13" s="1"/>
  <c r="AG27" i="11"/>
  <c r="F26" i="13" s="1"/>
  <c r="AG31" i="11"/>
  <c r="F30" i="13" s="1"/>
  <c r="AG30" i="11"/>
  <c r="F29" i="13" s="1"/>
  <c r="AG29" i="11"/>
  <c r="F28" i="13" s="1"/>
  <c r="AG28" i="11"/>
  <c r="F27" i="13" s="1"/>
  <c r="AG33" i="11"/>
  <c r="F32" i="13" s="1"/>
  <c r="AG32" i="11"/>
  <c r="F31" i="13" s="1"/>
  <c r="AG36" i="11"/>
  <c r="F35" i="13" s="1"/>
  <c r="AG35" i="11"/>
  <c r="F34" i="13" s="1"/>
  <c r="AG34" i="11"/>
  <c r="F33" i="13" s="1"/>
  <c r="AG47" i="11"/>
  <c r="F46" i="13" s="1"/>
  <c r="AG58" i="11"/>
  <c r="F57" i="13" s="1"/>
  <c r="AG51" i="11"/>
  <c r="F50" i="13" s="1"/>
  <c r="AG63" i="11"/>
  <c r="F62" i="13" s="1"/>
  <c r="AG65" i="11"/>
  <c r="F64" i="13" s="1"/>
  <c r="AG54" i="11"/>
  <c r="F53" i="13" s="1"/>
  <c r="AG59" i="11"/>
  <c r="F58" i="13" s="1"/>
  <c r="AG53" i="11"/>
  <c r="F52" i="13" s="1"/>
  <c r="AG50" i="11"/>
  <c r="F49" i="13" s="1"/>
  <c r="AG49" i="11"/>
  <c r="F48" i="13" s="1"/>
  <c r="AG55" i="11"/>
  <c r="F54" i="13" s="1"/>
  <c r="AG48" i="11"/>
  <c r="F47" i="13" s="1"/>
  <c r="AG52" i="11"/>
  <c r="F51" i="13" s="1"/>
  <c r="AG64" i="11"/>
  <c r="F63" i="13" s="1"/>
  <c r="AG62" i="11"/>
  <c r="F61" i="13" s="1"/>
  <c r="AG56" i="11"/>
  <c r="F55" i="13" s="1"/>
  <c r="AG60" i="11"/>
  <c r="F5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tc={176B8DB0-A417-438F-9E0A-F154A1E44226}</author>
    <author>tc={6AD194DF-AF2E-4903-B6EC-1219CE4CBAE8}</author>
    <author>tc={E317FAB8-453A-4AC2-8BC4-8D50C44B9F5B}</author>
    <author>tc={E43E2807-6006-4E0A-913D-CCF06110F9E5}</author>
  </authors>
  <commentList>
    <comment ref="C147" authorId="0" shapeId="0" xr:uid="{176B8DB0-A417-438F-9E0A-F154A1E44226}">
      <text>
        <t>[Threaded comment]
Your version of Excel allows you to read this threaded comment; however, any edits to it will get removed if the file is opened in a newer version of Excel. Learn more: https://go.microsoft.com/fwlink/?linkid=870924
Comment:
    no running water, yes portable supple</t>
      </text>
    </comment>
    <comment ref="D147" authorId="1" shapeId="0" xr:uid="{6AD194DF-AF2E-4903-B6EC-1219CE4CBAE8}">
      <text>
        <t>[Threaded comment]
Your version of Excel allows you to read this threaded comment; however, any edits to it will get removed if the file is opened in a newer version of Excel. Learn more: https://go.microsoft.com/fwlink/?linkid=870924
Comment:
    if no running water, no portable supply</t>
      </text>
    </comment>
    <comment ref="E147" authorId="2" shapeId="0" xr:uid="{E317FAB8-453A-4AC2-8BC4-8D50C44B9F5B}">
      <text>
        <t>[Threaded comment]
Your version of Excel allows you to read this threaded comment; however, any edits to it will get removed if the file is opened in a newer version of Excel. Learn more: https://go.microsoft.com/fwlink/?linkid=870924
Comment:
    if yes running water, yes portable supply</t>
      </text>
    </comment>
    <comment ref="F147" authorId="3" shapeId="0" xr:uid="{E43E2807-6006-4E0A-913D-CCF06110F9E5}">
      <text>
        <t>[Threaded comment]
Your version of Excel allows you to read this threaded comment; however, any edits to it will get removed if the file is opened in a newer version of Excel. Learn more: https://go.microsoft.com/fwlink/?linkid=870924
Comment:
    if yes running water, no portable supply</t>
      </text>
    </comment>
  </commentList>
</comments>
</file>

<file path=xl/sharedStrings.xml><?xml version="1.0" encoding="utf-8"?>
<sst xmlns="http://schemas.openxmlformats.org/spreadsheetml/2006/main" count="2884" uniqueCount="286">
  <si>
    <t>Boot washing stations</t>
  </si>
  <si>
    <t>No</t>
  </si>
  <si>
    <t>Yes</t>
  </si>
  <si>
    <t>if yes</t>
  </si>
  <si>
    <t>if no</t>
  </si>
  <si>
    <t>Is there appripriate drainage infrastructure present on site?</t>
  </si>
  <si>
    <t>Do external contractors visit the site?</t>
  </si>
  <si>
    <t>If electricity infrastrcutre is planned or under construction, please select 'yes'.</t>
  </si>
  <si>
    <t>Is there accessible electricity supply present on site?</t>
  </si>
  <si>
    <t>Is there accessible cold running water supply present on site?</t>
  </si>
  <si>
    <t>Is there accessible warm running water supply present on site?</t>
  </si>
  <si>
    <t>If warm water infrastructre is planned or under construction, please select 'yes'.</t>
  </si>
  <si>
    <t>If drainage  infrastructre is planned or under construction, please select 'yes'.</t>
  </si>
  <si>
    <t xml:space="preserve">This includes contractors of any type including engineers, construction workers, scientists, etc. </t>
  </si>
  <si>
    <t>This may be terrestrial or aquatic for example a running club, sailing club, or kayak tours.</t>
  </si>
  <si>
    <t>On Site Activities</t>
  </si>
  <si>
    <t>Do terrestrial activities take place on site?</t>
  </si>
  <si>
    <t>Do paddling activities take place on site?</t>
  </si>
  <si>
    <t>Does swimming take place on site?</t>
  </si>
  <si>
    <t>Does sailing take place on site?</t>
  </si>
  <si>
    <t>Does powered boating take place on site?</t>
  </si>
  <si>
    <t>Does angling take place on site?</t>
  </si>
  <si>
    <t>Do events take place on site?</t>
  </si>
  <si>
    <t>These may include walking, hiking and cycling, as well as any activities undertaken cocurrently.</t>
  </si>
  <si>
    <t>These may include kayaking, canoeing and SUPs.</t>
  </si>
  <si>
    <t>This may include private or hired vessels, or cruises.</t>
  </si>
  <si>
    <t>These may be terrestrial events such as running races or concerts, or aquatic events such as regattas.</t>
  </si>
  <si>
    <t>All sizes of vessel should be considered here.</t>
  </si>
  <si>
    <t>This may be from the bank or boat.</t>
  </si>
  <si>
    <t>This includes from bank or boat.</t>
  </si>
  <si>
    <t>Can the option operate using tanked water supply?</t>
  </si>
  <si>
    <t>Species alerts and information on impacts to water sports</t>
  </si>
  <si>
    <t>Mailing list newsletters</t>
  </si>
  <si>
    <t>Implementation of activity specific biosecurity messaging</t>
  </si>
  <si>
    <t>Disinfectant footwell</t>
  </si>
  <si>
    <t>Disinfectant trough / dip tank</t>
  </si>
  <si>
    <t>Disinfectant sprayers</t>
  </si>
  <si>
    <t>Boot brushes (dry)</t>
  </si>
  <si>
    <t>Pressure washer</t>
  </si>
  <si>
    <t>Hose pipe</t>
  </si>
  <si>
    <t>Water heater</t>
  </si>
  <si>
    <t>Soak away</t>
  </si>
  <si>
    <t>Bunded area</t>
  </si>
  <si>
    <t>Steam cleaner</t>
  </si>
  <si>
    <t>Watercraft units</t>
  </si>
  <si>
    <t>Water-less cleaning systems</t>
  </si>
  <si>
    <t>Mobile jet wash - with own water supply, diesel powered</t>
  </si>
  <si>
    <t>Mobile jet wash - needing water supply, diesel powered</t>
  </si>
  <si>
    <t>Mobile jet wash - with own water supply</t>
  </si>
  <si>
    <t>Mobile jet wash - needing water supply</t>
  </si>
  <si>
    <t>Tyre troughs - disinfectant</t>
  </si>
  <si>
    <t>Waste procedures</t>
  </si>
  <si>
    <t>Operational permits</t>
  </si>
  <si>
    <t>Links to third party training provided</t>
  </si>
  <si>
    <t>Contractual assurance and IAS management plans</t>
  </si>
  <si>
    <t>User surveys and monitoring</t>
  </si>
  <si>
    <t xml:space="preserve">IAS reporting </t>
  </si>
  <si>
    <t>Water sport users - general provisions</t>
  </si>
  <si>
    <t>Boating users - general provisions</t>
  </si>
  <si>
    <t>Angling users - general provisions</t>
  </si>
  <si>
    <t>Events - general provisions</t>
  </si>
  <si>
    <t>if yy</t>
  </si>
  <si>
    <t>if nn</t>
  </si>
  <si>
    <t>if yn</t>
  </si>
  <si>
    <t>if ny</t>
  </si>
  <si>
    <t>portable/main water supply working do not delete</t>
  </si>
  <si>
    <t>if tick no</t>
  </si>
  <si>
    <t>if tick yes</t>
  </si>
  <si>
    <t>Do swimmming activities take palce on site?</t>
  </si>
  <si>
    <t>Do sailing activities take place on site?</t>
  </si>
  <si>
    <t>Do powered boating activities take place on site?</t>
  </si>
  <si>
    <t>Do angling activities take place on site?</t>
  </si>
  <si>
    <t>Do any clubs, organisations or activity providers operate on the site?</t>
  </si>
  <si>
    <t>Infrastructure Results</t>
  </si>
  <si>
    <t>Sorted list</t>
  </si>
  <si>
    <t>Recommendations</t>
  </si>
  <si>
    <t>Recommendation</t>
  </si>
  <si>
    <t>Description</t>
  </si>
  <si>
    <t xml:space="preserve">If water infrastructre is planned or under construction, please select 'yes'. </t>
  </si>
  <si>
    <t>Web-based species alerts and information on impacts to water sports</t>
  </si>
  <si>
    <t>General CCD signage</t>
  </si>
  <si>
    <t>Specific washdown CCD</t>
  </si>
  <si>
    <t>Dry boot brushes</t>
  </si>
  <si>
    <t xml:space="preserve"> </t>
  </si>
  <si>
    <t>IAS surveys - by external professionals</t>
  </si>
  <si>
    <t>Implementation and Operational Considerations</t>
  </si>
  <si>
    <t>On Site Supporting Infrastrcuture</t>
  </si>
  <si>
    <t>Having a network of site guardians and volunteers</t>
  </si>
  <si>
    <t xml:space="preserve">Despite not being essential for the implementation of many biosecurity measures, hot water often improves their effectiveness against invasive species. </t>
  </si>
  <si>
    <t>Watercraft washdown units</t>
  </si>
  <si>
    <t xml:space="preserve">Watercraft washdown units are essentially refined, stand-alone, pressure washing and waste collection systems, designed for the cleaning of boat hulls with hot and / or pressurised water hoses and a containment mat.  They can be mounted on a trailer and mobilised, or a permanent facility can be located near to or within the site boundaries.  </t>
  </si>
  <si>
    <t>Grabber tools and brushes are used to remove visually identified plant fragments, animals and mud. Subsequently, water lying in the boat is drained (wastewater is disposed of appropriately) and vacuumed and then the watercraft is dried.</t>
  </si>
  <si>
    <t xml:space="preserve">A jet wash provides high pressure water to remove IAS from a piece of equipment - often watercraft. This variation is portable (trailer or trolly mounted), only requiring appropriate drainage to be used successfully. </t>
  </si>
  <si>
    <t>A jet wash provides high pressure water to remove IAS from a piece of equipment - often watercraft. This variation has its own power supply and can be easily moved around site, but requires a connection to a running water source and appropriate drainage.</t>
  </si>
  <si>
    <t>N/A</t>
  </si>
  <si>
    <t>The facilities to enable contractual biosecurity practices should be in place prior to the implementation of this option.</t>
  </si>
  <si>
    <t xml:space="preserve">The development of this recommendation may follow the implementation of a biosecurity manager or site guardians. </t>
  </si>
  <si>
    <t>Many third party training is available such as the free online courses provided by the GB NNSS.  Other courses are available online or through consultants at cost.</t>
  </si>
  <si>
    <t>Operational burden will increase should face-to-face training or enforcement activities be required</t>
  </si>
  <si>
    <t>Biosecurity messaging that is specific to particular activities should be implemented where appropriate - for example at a club or activity provider.</t>
  </si>
  <si>
    <t>The information provided in popups should be brief and memorable. More detailed biosecurity information should be located within a few clicks of navigation throughout the website.</t>
  </si>
  <si>
    <t xml:space="preserve">This may involve outsourcing this to a professional waste disposal company. </t>
  </si>
  <si>
    <t xml:space="preserve">Signage should be clear and easily digestible. Signage should be reviewed frequently to ensure that the message is correct, and signage is not obstructed or damaged. </t>
  </si>
  <si>
    <t xml:space="preserve">A clearly defined IAS reporting procedure should be outlined in order to effectively and quickly respond to any potential invasive threat. </t>
  </si>
  <si>
    <t xml:space="preserve">This can take the form of biosecurity logbook, biosecurity manager contact details, and information sheets outlining the procedure and information required. </t>
  </si>
  <si>
    <t xml:space="preserve">Disinfectant sprayers are versatile tools that can be used on a variety of equipment including paddling equipment, paddle craft, and angling equipment. They can be handheld with portable water supply or mounted and attached to a mains supply. </t>
  </si>
  <si>
    <t>Drainage system whereby waste water is directed to a sub-ground level pit where it seeps into the surrounding substrate.  No attachment to mains sewers is required.</t>
  </si>
  <si>
    <t>Mobile jet wash - with own water supply and diesel powered</t>
  </si>
  <si>
    <t>Mobile jet wash - needing water supply and diesel powered</t>
  </si>
  <si>
    <t xml:space="preserve">A jet wash provides high pressure water to remove IAS from a piece of equipment - often watercraft. This variation requires connection to running water, electricity, and drainage to be used appropriately. </t>
  </si>
  <si>
    <t>A jet wash provides high pressure water to remove IAS from a piece of equipment - often watercraft. This variation has its own water supply but requires an electricity connection and appropriate drainage.</t>
  </si>
  <si>
    <t xml:space="preserve">These should not be too frequent - or the recipient may become accustomed to ignoring them. Information should be concise and memorable. </t>
  </si>
  <si>
    <t>The appointee should have operational knowledge of the Blueways Sites and be able to provide advice on pathway management at the site-scale. This high-level role an be at whatever scale the developer deems appropriate but should not hold the responsibility for implementing and managing the biosecurity strategy as well as owning and updating strategic biosecurity plans.</t>
  </si>
  <si>
    <t>Either as a standalone programme, or by the engagement of local community groups, such as Public Participation Networks.</t>
  </si>
  <si>
    <t>Ensure that internal and external staff are aware of the biosecurity facilities in place on site, how to use them, and the importance of using them. This may also include how to use their personal staff biosecurity kits.</t>
  </si>
  <si>
    <t>This can be used to identify where training is required.</t>
  </si>
  <si>
    <t>This can provide Blueways specific information to appropriate parties and may form an important part of the accreditation programme. Blueways partnership developed training courses may tie together many of the other recommendations, their use, and their applicability throughout the different activities.</t>
  </si>
  <si>
    <t>General information on the Blueways Partners and Blueways Developers websites - info should be available without searching - i.e. popups</t>
  </si>
  <si>
    <t>Leverage existing relationship with 'biosecurity support' actors to increase the web-based outreach</t>
  </si>
  <si>
    <t>Signage for IAS alerts</t>
  </si>
  <si>
    <t>IAS surveys - by operational staff and/or volunteers</t>
  </si>
  <si>
    <t>Provide IAS awareness material that can be given to 'Blueway users'</t>
  </si>
  <si>
    <t>Blueways specific training courses / manual for 'activity providers'</t>
  </si>
  <si>
    <t>Biosecurity kits</t>
  </si>
  <si>
    <t>Ensuring staff have an awareness of procedures, requirements, and kit</t>
  </si>
  <si>
    <t>Appoint a biosecurity manager</t>
  </si>
  <si>
    <t>Operational Risk Mitigation</t>
  </si>
  <si>
    <t>Soakaway</t>
  </si>
  <si>
    <t>Water supply</t>
  </si>
  <si>
    <t>Health and safety</t>
  </si>
  <si>
    <t>General Communications</t>
  </si>
  <si>
    <t>Water Supply</t>
  </si>
  <si>
    <t>applicable?</t>
  </si>
  <si>
    <t>Overarching Recommendation(s)</t>
  </si>
  <si>
    <t>Relevant Principle</t>
  </si>
  <si>
    <t>Reference in Technical Document</t>
  </si>
  <si>
    <t>Rec no.</t>
  </si>
  <si>
    <t xml:space="preserve">Consider creating a biosecurity focused section of any online marketing for your Blueway(s)  </t>
  </si>
  <si>
    <t>Principle 1</t>
  </si>
  <si>
    <t>It is likely that ‘Blueways developers and operators’ will make the public aware of their Blueway via websites and / or social media.  Biosecurity information on these platforms should be easy to find - or it should find you! This will increase awareness surrounding biosecurity.</t>
  </si>
  <si>
    <t>The information provided in popups should be brief and memorable. More detailed biosecurity information should be located within a few clicks of navigation throughout the platform.</t>
  </si>
  <si>
    <t>Consider utilising other delivery mechanisms such as on-site QR codes or text messaging services to provide further information and awareness to ‘Blueways users’</t>
  </si>
  <si>
    <t>The use of other delivery mechanisms to other relevant 'Blueways users', 'activity providers' and 'biosecurity support' actors should be compiled to notify of any updates to biosecurity practices.</t>
  </si>
  <si>
    <t>Consider engaging with local community groups, press, 'activity providers', or 'biosecurity support' actors (such as retailers) in an effort to reach a wider audience of users including those potential users that are yet to visit a Blueway</t>
  </si>
  <si>
    <t xml:space="preserve">Biosecurity support' actors associated with Blueways sites are likely have a web and social media presence that can be leveraged to ensure that Blueways biosecurity needs are included in their outreach. </t>
  </si>
  <si>
    <t xml:space="preserve">Although this could help push Blueways biosecurity to a wider audience that could not be reached solely by the 'Blueways developers and operators', the 'Biosecurity support' actors may not be willing or able to present biosecurity advice to this level of granularity. </t>
  </si>
  <si>
    <t>Ensure that Blueways branded ‘Check, Clean, Dry’ signage is present at their Blueway as a minimum standard of biosecurity</t>
  </si>
  <si>
    <t xml:space="preserve">Check, clean, dry signage should be present in abundance at sites to educate and encourage 'Blueway users' to partake. </t>
  </si>
  <si>
    <t>Consider installing additional signage detailing site specific rules and instructions – for example, the correct use of any biosecurity facilities or washdown policy
Consider utilising other delivery mechanisms such as on-site QR codes or text messaging services to provide further information and awareness to ‘Blueways users’</t>
  </si>
  <si>
    <t xml:space="preserve">Messages should aim to outline the risk of the particular pathway, and how to overcome this risk through the biosecurity facilities available. Signage should be clear and easily digestible. Signage should be reviewed frequently to ensure that the message is correct, and signage is not obstructed or damaged. </t>
  </si>
  <si>
    <t>Consider providing biosecurity kits to all operational staff and visiting contractors</t>
  </si>
  <si>
    <t>Principle 2</t>
  </si>
  <si>
    <t>These kits should be activity focused and provide practical and informational resources that encourage the implementation of biosecurity practices.</t>
  </si>
  <si>
    <t xml:space="preserve">The kits may include items like: a portable boot brush, a disinfectant spray, IAS identification documents, biosecurity use instructions, reporting procedures, etc. </t>
  </si>
  <si>
    <t>Consider the appointment of a biosecurity manager to oversee the process of biosecurity plan development and implementation at Blueway(s)</t>
  </si>
  <si>
    <t>Principle 4</t>
  </si>
  <si>
    <t>A biosecurity manager will oversee the implementation of biosecurity, ensure maintenance and monitoring is completed and that messaging to 'activity providers' and 'Blueway users' is effective. 
This high-level role can be at whatever scale the developer deems appropriate but should hold the responsibility for implementing and managing the biosecurity strategy as well as owning and updating strategic biosecurity plans.</t>
  </si>
  <si>
    <t>Consider engaging volunteers or implementing site guardianship to facilitate biosecurity at Blueways
Engage with local community groups in an effort to reach a wider audience</t>
  </si>
  <si>
    <t xml:space="preserve">These volunteers could be relied on to provide support at the Blueways sites, to assist 'Blueway users' undertaking Check, Clean, Dry and raise general awareness of IAS.    </t>
  </si>
  <si>
    <t>Consider making ‘activity provider’ biosecurity activities a condition of operation</t>
  </si>
  <si>
    <t>Operational permits should be updated to include adherence to biosecurity practices for 'activity providers' that operate on site. This may take the form of contractual agreement between 'Blueways Developers and operators', and the subject in question to abide by biosecurity procedures outlined.</t>
  </si>
  <si>
    <t>Provide guidance to staff on the best biosecurity processes available at each Blueway
Schedule operational activities at sites on a risk basis
Consider procedures for the biosecure control of general works and maintenance of equipment</t>
  </si>
  <si>
    <t xml:space="preserve">Provide guidance on the best biosecurity processes available at each Blueway
</t>
  </si>
  <si>
    <t>Direct 'activity providers' to online training resource, provide practical training on biosecurity procedures and policies, and possibly monitor their compliance to the site biosecurity requirements</t>
  </si>
  <si>
    <t>Provide 'activity providers' and 'biosecurity support' actors with external resources to educate on the risk of biosecurity and the responsibilities they hold. This recommendation may link closely with the accreditation programme for activity providers.</t>
  </si>
  <si>
    <t>Consider engagement with any ‘Activity Providers’ to encourage further distribution of IAS information material to potential and existing ‘Blueways Users’
Consider engaging with local community groups, press, 'activity providers', or 'biosecurity support' actors (such as retailers) in an effort to reach a wider audience of users including those potential users that are yet to visit a Blueway</t>
  </si>
  <si>
    <t>Provide IAS awareness promotional material to 'activity providers' and 'biosecurity support' actors which can be distributed directly to 'Blueways users'.</t>
  </si>
  <si>
    <t xml:space="preserve">IAS material such as simple and branded leaflets or stickers could be given to 'activity providers' and 'biosecurity support' actors free of charge.  This could, in particular, increase the capacity for distribution to potential 'Blueways users' who are yet to visit a site or be exposed to other messaging.  </t>
  </si>
  <si>
    <t>Consider making biosecurity a contractual obligation for contractors and associates
Provide contactors and associates with a briefing and / or a ‘rules for contractors’ guidance in advance of works being undertaken</t>
  </si>
  <si>
    <t xml:space="preserve">Specialist contractors, such as those undertaking ecological / IAS surveys or engineering work should provide contractual assurance that they will work in a biosecure way. 'Blueways developers and operators' can request that all appropriate stakeholders produce IAS management plans to detail the resources and information they will use to reduce the threat of invasive species through their operations. </t>
  </si>
  <si>
    <t>This may include a biosecurity briefing or 'rules for contractors' guidance. The facilities to enable contractual biosecurity practices should be in place prior to the implementation of this option.</t>
  </si>
  <si>
    <t>Consider ‘Check, Clean, Dry’ signage that is tailored to the specific activities at their Blueway and is strategically placed</t>
  </si>
  <si>
    <t>Specific washdown check, clean, dry signage should be located at washdown facilities, or at pinch points for those activities where washdown check, clean, dry is relevant. This should provide information on how to use the facilities.</t>
  </si>
  <si>
    <t>Consider implementing signage or noticeboard(s) to reinforce the importance of biosecurity through specific examples of IAS and their impacts</t>
  </si>
  <si>
    <t>Signage indicating horizon high risk IAS should be in abundance on site to raise awareness and increase likelihood of identification if necessary.</t>
  </si>
  <si>
    <t>Signage should be clear and easily digestible. Signage should be reviewed frequently to ensure that the message is correct, signage is not obstructed or damaged, and that specific IAS listed are of relevance.</t>
  </si>
  <si>
    <t>Consider undertaking simple biosecurity use surveys at your Blueway(s) – interviewing ‘Blueways users’ and ‘Activity providers’ to determine the success of biosecurity and to identify further needs</t>
  </si>
  <si>
    <t>It is important to continually improve biosecurity measures and understand where the priorities for future implementation are. Commissioning on-site surveys can provide information on user uptake of biosecurity, monitor growing awareness of IAS, and understand the ongoing demographic and behaviours of 'Blueway users'.</t>
  </si>
  <si>
    <t>Surveys do not need to be too large or complex and could be operated by site guardians, volunteers, Blueways partner staff, or even by local schools or colleges.</t>
  </si>
  <si>
    <t>Commission formal IAS surveys to monitor the movements of IAS to your sites and / or determine the effect of biosecurity over time</t>
  </si>
  <si>
    <t>Other</t>
  </si>
  <si>
    <t>IAS surveying by external professionals can determine the IAS present in the asset with a higher sensitivity than IAS vigilance alone, and in the long term provide data on IAS population size, and impact.</t>
  </si>
  <si>
    <t>IAS monitoring surveys should be conducted on a regular basis. High-risk locations could be identified and/or settlement plates set as indicators of biofouling IAS establishment. Simple kick sampling for macroinvertebrates, or indicative eDNA water sampling could be undertaken.</t>
  </si>
  <si>
    <t>Train and / or provide ID guides to staff, ‘activity providers’ and, possibly, ‘Blueway users’ to enable effective IAS vigilance</t>
  </si>
  <si>
    <t xml:space="preserve">Providing frequent 'Blueway users' and local staff and volunteers with the skills necessary to undertake IAS surveys will enable effective and consistent vigilance. </t>
  </si>
  <si>
    <t xml:space="preserve">IAS monitoring surveys should be conducted on a regular basis. The type of survey undertaken will depend upon the training provided to operational staff and volunteers. At a minimum, IAS vigilance and observational surveys should be undertaken. </t>
  </si>
  <si>
    <t xml:space="preserve">Ensure that ‘Blueways users’ and other stakeholders are aware of the National Biodiversity Data Centre and should report any suspected IAS sightings  </t>
  </si>
  <si>
    <t>Ensure that ‘Check, Clean, Dry’ signage is present as a minimum standard of biosecurity</t>
  </si>
  <si>
    <t xml:space="preserve">Communications at a site-specific level should increase understanding on the risk IAS spread presents and what measures people can take to reduce this risk. </t>
  </si>
  <si>
    <t>Communications should be consistent with information outlined in principle 1 of the Biosecurity on the Blueways best practice and recommendations report.</t>
  </si>
  <si>
    <t>Consider the risks that building or other works could have on the movement of IAS</t>
  </si>
  <si>
    <t xml:space="preserve">This should be considered both internally and externally and may include moving from low to high IAS risk sites within a work period, and the washdown of construction equipment prior to site entry. </t>
  </si>
  <si>
    <t xml:space="preserve">This could be built into the contractual assurance for specialist external contractors. </t>
  </si>
  <si>
    <t xml:space="preserve">Consider Health and Safety in the implementation of biosecurity  </t>
  </si>
  <si>
    <t>Principle 3</t>
  </si>
  <si>
    <t>It is important to remember that biosecurity should only be undertaken if it is safe to do so; therefore, Health and Safety risk assessment should be incorporated into all aspects of biosecurity.</t>
  </si>
  <si>
    <t xml:space="preserve">Consideration should be given to: trip and slip hazards, high pressure or hot water, PPE required for users, regularly checking equipment and facilities for damage. </t>
  </si>
  <si>
    <t xml:space="preserve">a </t>
  </si>
  <si>
    <t>a</t>
  </si>
  <si>
    <t>b</t>
  </si>
  <si>
    <t>Consider dedicating a section of your Blueway webpage or engineering popups that contain IAS and biosecurity information and warnings</t>
  </si>
  <si>
    <t xml:space="preserve">Alerts of new IAS when detected in a specific location. This will make 'Blueway users' and 'activity providers' aware of this new threat, increasing the amount of passive monitoring and biosecurity consideration made. </t>
  </si>
  <si>
    <t>Score</t>
  </si>
  <si>
    <t>Consider the inclusion of physical washdown facilities in your biosecurity plan which are appropriate to their needs and capability
Consider the placement of facilities to ensure that they provide ‘Blueways users’ with the easiest usage opportunities</t>
  </si>
  <si>
    <t>Simple facilities to allow the ‘handsfree’ application of disinfectant to footwear. Users walk through the disinfectant to remove pathogens from footwear. This option can also be applied.</t>
  </si>
  <si>
    <t>THIS RECOMMENDATION REQUIRES COLD RUNNING WATER AND DRAINAGE TO BE PRESENT.
Environmental conditions and factors such as the amount of sediment in the trough will affect potency and reduce the efficacy. Some disinfectants can damage/perish the rubber seals on equipment and clothing or are corrosive. The use of disinfectants as a long-term, day-to-day measure may be challenging. Maintaining efficacy of disinfectant troughs comes with an operational burden, particularly during periods of heavy footfall.</t>
  </si>
  <si>
    <t xml:space="preserve">The equipment could provide a mechanism for the sterilisation of small pieces of equipment, such as nets or personal protective equipment such as wetsuits or (waterproof) footwear. </t>
  </si>
  <si>
    <t>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t>
  </si>
  <si>
    <t>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t>
  </si>
  <si>
    <t xml:space="preserve">A simple tool that is effective at removing invasive alien plant seeds and propagules from footwear if used correctly. Very simple to manufacture and install. </t>
  </si>
  <si>
    <t xml:space="preserve">Depending on frequency of use, they will require operational cleaning and ground maintenance. The brushes will need to be replaced when they become unserviceable. The gravel will need to be topped up occasionally.  </t>
  </si>
  <si>
    <t xml:space="preserve">Effective at removing invasive alien plant seeds and propagules from footwear if used correctly.  Sprays and handheld brushes could also be used to clean other limited equipment and PPE, such as lifejackets, waders, dry suits etc. </t>
  </si>
  <si>
    <t>High pressure water cleaning system that can be used on watercraft, or other equipment. This approach may not be appropriate for more delicate equipment.</t>
  </si>
  <si>
    <t>THIS RECOMMENDATION REQUIRES ELECTRICITY, COLD RUNNING WATER, AND DRAINAGE TO BE PRESENT.
Efficacy is affected by user technique. Health and Safety concern associated with misuse means that equipment should be provided with caution.</t>
  </si>
  <si>
    <t xml:space="preserve">This is the most basic biosecurity infrastructure that can be provided at a site. The hose pipe can be used to apply clean water to a variety of equipment in a quick and efficient way. This recommendation can also be developed upon in the future (e.g., implementing more advanced biosecurity). </t>
  </si>
  <si>
    <t>THIS RECOMMENDATION REQUIRES COLD RUNNING WATER AND DRAINAGE TO BE PRESENT.
Little maintenance needed beyond ensuring that the hose and water supply is working appropriately. The provision of several attachments e.g. brushes, sprayers etc. should be considered to improve the efficacy of application.</t>
  </si>
  <si>
    <t>THIS RECOMMENDATION REQUIRES ELECTRICITY, COLD RUNNING WATER, AND DRAINAGE TO BE PRESENT.
Warm water poses at heightened health and safety risk. Heating the water may be an expensive and carbon-costly practice.</t>
  </si>
  <si>
    <t>Consider appropriate drainage options, ensuring that the risk to the waterbody is reduced as much as possible  
Consider the placement of facilities to ensure that they provide ‘Blueways users’ with the easiest usage opportunities</t>
  </si>
  <si>
    <t>A raised wall or lip around an area where hazardous waste may be present. Waste would either seep into surface or evaporate after use.</t>
  </si>
  <si>
    <t>Steam cleaning has been shown to be effective against many IAS, including macrophyte species and the priority species Killer Shrimp.</t>
  </si>
  <si>
    <t xml:space="preserve">THIS RECOMMENDATION REQUIRES ELECTRICITY, COLD RUNNING WATER, AND DRAINAGE TO BE PRESENT. 
Efficacy is affected by user technique. Health and Safety concern associated with misuse means that equipment should be provided with caution. Small consumer grade steam cleaners are self-contained, needing only a power supply (water would need to be brought to site), and could be useful for the mobile cleaning of smaller equipment, watercraft, or PPE. Larger professional units are also available with increased pressure and capacity; however, these would require electricity, consistent water supply, and drainage.  </t>
  </si>
  <si>
    <t>THIS RECOMMENDATION REQUIRES DRAINAGE TO BE PRESENT. 
This recommendation may be especially important in events where large numbers of craft are being brought in and out of the water, such as a regatta, and multiple watercraft cleaning facilities may be required (as long as the necessary supporting infrastructure is present).</t>
  </si>
  <si>
    <t>Consider the inclusion of physical washdown facilities in your biosecurity plan which are appropriate to their needs and capability</t>
  </si>
  <si>
    <t>-</t>
  </si>
  <si>
    <t xml:space="preserve">THIS RECOMMENDATION REQUIRES DRAINAGE TO BE PRESENT.
High pressure water can cause harm. Clear guidance and health and safety procedures must be in place for the use of jet wash equipment.  </t>
  </si>
  <si>
    <t xml:space="preserve">THIS RECOMMENDATION REQUIRES COLD RUNNING WATER AND DRAINAGE TO BE PRESENT.
High pressure water can cause harm. Clear guidance and health and safety procedures must be in place for the use of jet wash equipment.  </t>
  </si>
  <si>
    <t xml:space="preserve">THIS RECOMMENDATION REQUIRES ELECTRICITY AND DRAINAGE TO BE PRESENT.
High pressure water can cause harm. Clear guidance and health and safety procedures must be in place for the use of jet wash equipment.  </t>
  </si>
  <si>
    <t xml:space="preserve">THIS RECOMMENDATION REQUIRES ELECTRICITY, COLD RUNNING WATER, AND DRAINAGE TO BE PRESENT. 
High pressure water can cause harm. Clear guidance and health and safety procedures must be in place for the use of jet wash equipment.  </t>
  </si>
  <si>
    <t xml:space="preserve">Disinfectant tyre troughs provide an option for the reduction of pathogenic organisms that may be harboured in the tread of tyres. This option is only relevant where the control of microorganisms / pathogens is the endpoint. </t>
  </si>
  <si>
    <t>THIS RECOMMENDATION REQUIRES COLD RUNNING WATER AND DRAINAGE TO BE PRESENT. 
The continual upkeep and maintenance of tyre troughs comes with a high operational burden particularly when considering the number of Blueways; therefore for day-to-day, baseline biosecurity this option is probably excessive.</t>
  </si>
  <si>
    <t>Consider the disposal of IAS waste carefully - ensure that live or viable IAS are not transported off-site</t>
  </si>
  <si>
    <t>Waste procedures should be considered for IAS so they can be disposed of appropriately and not transferred to other sites.</t>
  </si>
  <si>
    <t xml:space="preserve">Consider the provision of an appropriate water supply – either through permanent mains connection or through temporary supply solutions  </t>
  </si>
  <si>
    <t xml:space="preserve">Water supply is an important infrastructure element that is necessary for many of the physical washdown facilities. </t>
  </si>
  <si>
    <t xml:space="preserve">Water supply can be achieved through 1) main connection, 2) permanent tanks located on site, 3) or temporary tanks - ideal for periods of increased demand. </t>
  </si>
  <si>
    <t>•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
• Consider a policy for the use of washdown on incoming users as they may represent an otherwise uncontrolled risk of IAS introduction</t>
  </si>
  <si>
    <t>•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t>
  </si>
  <si>
    <t>•	Where possible refuse entry / restrict the use of obviously biofouled or dirty equipment;
•	Provide well maintained and accessible wash down facilities - including dip tanks
•	Make cleaning before fishing a strong message;
•	Educate 'Blueway users' with Check, Clean, Dry promotional material, and other targeted messaging; 
•	Provide clear instruction and enforcement [where possible] of biosecurity policies
• Ban the use of live bait on site</t>
  </si>
  <si>
    <t xml:space="preserve">•	Provide well maintained and accessible wash down facilities - including dip tanks and increased temporary facilities
•	Make cleaning equipment a condition of competing 
•	Educate 'Blueway users' with Check, Clean, Dry promotional material, and other targeted messaging - this should be sent out upon registration; 
•	Provide clear instruction and enforcement [where possible] of biosecurity policies
• Ban the use of live bait on site (if angling) 
• Where possible provide site-owned equipment </t>
  </si>
  <si>
    <t>Activity Results</t>
  </si>
  <si>
    <t>Need?</t>
  </si>
  <si>
    <t>Mailing List Newsletters</t>
  </si>
  <si>
    <t xml:space="preserve">  </t>
  </si>
  <si>
    <t>Final list based on data inputs</t>
  </si>
  <si>
    <t xml:space="preserve">Consider other options or activities that reduce the introduction of IAS to your sites   </t>
  </si>
  <si>
    <t>Consider including biosecurity for the other pathways / activities that are known to be present at the Blueways
Consider a policy for the use of washdown on incoming users as they may represent an otherwise uncontrolled risk of IAS introduction</t>
  </si>
  <si>
    <t>Consider including biosecurity for the other pathways / activities that are known to be present at the Blueway</t>
  </si>
  <si>
    <t>Can/will a portable water supply be implemented on site?</t>
  </si>
  <si>
    <t>Do external contractors/associates visit the site?</t>
  </si>
  <si>
    <t>General biosecurity information on the 'Blueways Developers and Operators' websites</t>
  </si>
  <si>
    <t>Drying can be achieved passively, by leaving the boat to dry for at least 5-7 days before use.  However, boats are often used in multiple waterbodies within a 5 day period so active drying techniques , such as using towels and sponges might be more practical to allow boaters to go on the water more frequently.  However, the reason for drying should be to ensure IAS have desiccated - manually drying should be considered with caution as IAS may survive the process</t>
  </si>
  <si>
    <t>THIS RECOMMENDATION REQUIRES DRAINAGE AND A WATER SUPPPLY (OR FACILITY WITH OWN WATER SUPPLY) TO BE PRESENT.
Bunded areas would only be viable where the volume of waste water is fairly low, or infrequently used</t>
  </si>
  <si>
    <t xml:space="preserve">THIS RECOMMENDATION REQUIRES A WATER SUPPLY (OR FACILITY WITH OWN WATER SUPPLY) TO BE PRESENT. 
Not suitable for poor draining soil.  Can be blocked by detritus. </t>
  </si>
  <si>
    <t>Section 5.3</t>
  </si>
  <si>
    <t>Section 7.2.8.1</t>
  </si>
  <si>
    <t>Section 7.2.8.2</t>
  </si>
  <si>
    <t>Section 7.2.1</t>
  </si>
  <si>
    <t>Section 7.2.3</t>
  </si>
  <si>
    <t>Section 7.2.2</t>
  </si>
  <si>
    <t>Section 7.1.2</t>
  </si>
  <si>
    <t>Section 7.2.4</t>
  </si>
  <si>
    <t>Section 7.2.5</t>
  </si>
  <si>
    <t>Section 7.2.6</t>
  </si>
  <si>
    <t>Section 7.2.8.3</t>
  </si>
  <si>
    <t>Section 7.1.3</t>
  </si>
  <si>
    <t>Section 9.5.4</t>
  </si>
  <si>
    <t>Section 9.5.2</t>
  </si>
  <si>
    <t>Section 9.5.1</t>
  </si>
  <si>
    <t xml:space="preserve"> Section 5.3</t>
  </si>
  <si>
    <t>Section 5.4</t>
  </si>
  <si>
    <t xml:space="preserve"> Section 5.1</t>
  </si>
  <si>
    <t>Section 7.2.7</t>
  </si>
  <si>
    <t>Section 8.3</t>
  </si>
  <si>
    <t>Section 8.5</t>
  </si>
  <si>
    <t>Section 6.1</t>
  </si>
  <si>
    <t>Section 5.1</t>
  </si>
  <si>
    <t>Section 5.5</t>
  </si>
  <si>
    <t>Section 9.3</t>
  </si>
  <si>
    <t>Section 5.6</t>
  </si>
  <si>
    <t>Section 5</t>
  </si>
  <si>
    <t>Section 6.3</t>
  </si>
  <si>
    <t>Section 7.1.4</t>
  </si>
  <si>
    <t>Section 8.2</t>
  </si>
  <si>
    <t>Section 6.1
Section 6.3</t>
  </si>
  <si>
    <t>THIS RECOMMENDATION REQUIRES COLD RUNNING WATER, AND DRAINAGE TO BE PRESENT.
Depending on frequency of use, they will require operational cleaning. The brushes will need to be replaced when they become unserviceable. Hot water is preferable but can be supplied with cold water. A soak away drain is preferable for drainage, but locating the facility on hardstanding or other "unfavourable" substrate could be considered.</t>
  </si>
  <si>
    <t>If there is no cold running water supply, a portable water supply can be installed to provide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</si>
</sst>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4"/>
      <color theme="0"/>
      <name val="Calibri"/>
      <family val="2"/>
      <scheme val="minor"/>
    </font>
    <font>
      <sz val="11"/>
      <name val="Calibri"/>
      <family val="2"/>
      <scheme val="minor"/>
    </font>
    <font>
      <sz val="11"/>
      <color theme="0"/>
      <name val="Calibri"/>
      <family val="2"/>
      <scheme val="minor"/>
    </font>
  </fonts>
  <fills count="15">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C000"/>
        <bgColor indexed="64"/>
      </patternFill>
    </fill>
    <fill>
      <patternFill patternType="solid">
        <fgColor theme="9"/>
        <bgColor indexed="64"/>
      </patternFill>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thin">
        <color indexed="64"/>
      </top>
      <bottom/>
      <diagonal/>
    </border>
  </borders>
  <cellStyleXfs count="1">
    <xf numFmtId="0" fontId="0" fillId="0" borderId="0"/>
  </cellStyleXfs>
  <cellXfs count="106">
    <xf numFmtId="0" fontId="0" fillId="0" borderId="0" xfId="0"/>
    <xf numFmtId="0" fontId="1" fillId="2" borderId="3" xfId="0" applyFont="1" applyFill="1" applyBorder="1"/>
    <xf numFmtId="0" fontId="1" fillId="8" borderId="3" xfId="0" applyFont="1" applyFill="1" applyBorder="1"/>
    <xf numFmtId="0" fontId="5" fillId="0" borderId="0" xfId="0" applyFont="1" applyAlignment="1">
      <alignment wrapText="1"/>
    </xf>
    <xf numFmtId="0" fontId="0" fillId="0" borderId="0" xfId="0" applyAlignment="1">
      <alignment wrapText="1"/>
    </xf>
    <xf numFmtId="0" fontId="1" fillId="2" borderId="3" xfId="0" applyFont="1" applyFill="1" applyBorder="1" applyAlignment="1">
      <alignment wrapText="1"/>
    </xf>
    <xf numFmtId="0" fontId="5" fillId="0" borderId="0" xfId="0" applyFont="1"/>
    <xf numFmtId="0" fontId="0" fillId="0" borderId="0" xfId="0" applyAlignment="1">
      <alignment vertical="center" wrapText="1"/>
    </xf>
    <xf numFmtId="0" fontId="0" fillId="0" borderId="3" xfId="0" applyBorder="1" applyAlignment="1">
      <alignment horizontal="left" vertical="center" wrapText="1"/>
    </xf>
    <xf numFmtId="0" fontId="1" fillId="2" borderId="3" xfId="0" applyFont="1" applyFill="1" applyBorder="1" applyAlignment="1">
      <alignment horizontal="left"/>
    </xf>
    <xf numFmtId="0" fontId="0" fillId="0" borderId="17" xfId="0" applyBorder="1"/>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 fillId="2" borderId="3" xfId="0" applyFont="1" applyFill="1" applyBorder="1" applyAlignment="1">
      <alignment horizontal="left" vertical="center" wrapText="1"/>
    </xf>
    <xf numFmtId="0" fontId="0" fillId="0" borderId="3" xfId="0" applyBorder="1" applyAlignment="1">
      <alignment wrapText="1"/>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1" fillId="0" borderId="19"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10" borderId="0" xfId="0" applyFill="1"/>
    <xf numFmtId="0" fontId="0" fillId="11" borderId="0" xfId="0" applyFill="1" applyAlignment="1">
      <alignment wrapText="1"/>
    </xf>
    <xf numFmtId="0" fontId="0" fillId="0" borderId="0" xfId="0" applyAlignment="1">
      <alignment horizontal="center" vertical="center"/>
    </xf>
    <xf numFmtId="0" fontId="0" fillId="10" borderId="3" xfId="0" applyFill="1" applyBorder="1" applyAlignment="1">
      <alignment wrapText="1"/>
    </xf>
    <xf numFmtId="0" fontId="0" fillId="10" borderId="0" xfId="0" applyFill="1" applyAlignment="1">
      <alignment wrapText="1"/>
    </xf>
    <xf numFmtId="0" fontId="0" fillId="10" borderId="0" xfId="0" applyFill="1" applyAlignment="1">
      <alignment vertical="center" wrapText="1"/>
    </xf>
    <xf numFmtId="0" fontId="0" fillId="0" borderId="20" xfId="0" applyBorder="1" applyAlignment="1">
      <alignment horizontal="center"/>
    </xf>
    <xf numFmtId="0" fontId="0" fillId="0" borderId="20" xfId="0" applyBorder="1"/>
    <xf numFmtId="0" fontId="0" fillId="0" borderId="0" xfId="0" applyAlignment="1">
      <alignment horizontal="center"/>
    </xf>
    <xf numFmtId="0" fontId="1" fillId="0" borderId="0" xfId="0" applyFont="1" applyAlignment="1">
      <alignment horizontal="center" vertical="center"/>
    </xf>
    <xf numFmtId="0" fontId="1" fillId="0" borderId="20" xfId="0" applyFont="1" applyBorder="1" applyAlignment="1">
      <alignment horizontal="center" vertical="center"/>
    </xf>
    <xf numFmtId="0" fontId="0" fillId="12" borderId="0" xfId="0" applyFill="1"/>
    <xf numFmtId="0" fontId="0" fillId="0" borderId="21" xfId="0" applyBorder="1"/>
    <xf numFmtId="0" fontId="0" fillId="0" borderId="22" xfId="0" applyBorder="1"/>
    <xf numFmtId="0" fontId="0" fillId="12" borderId="0" xfId="0" applyFill="1" applyAlignment="1">
      <alignment wrapText="1"/>
    </xf>
    <xf numFmtId="0" fontId="0" fillId="11" borderId="0" xfId="0" applyFill="1"/>
    <xf numFmtId="0" fontId="0" fillId="12" borderId="3" xfId="0" applyFill="1" applyBorder="1" applyAlignment="1">
      <alignment wrapText="1"/>
    </xf>
    <xf numFmtId="0" fontId="0" fillId="12" borderId="15" xfId="0" applyFill="1" applyBorder="1"/>
    <xf numFmtId="0" fontId="0" fillId="5" borderId="4" xfId="0" applyFill="1" applyBorder="1" applyAlignment="1">
      <alignment horizontal="center" vertical="center"/>
    </xf>
    <xf numFmtId="0" fontId="0" fillId="0" borderId="15" xfId="0" applyBorder="1"/>
    <xf numFmtId="0" fontId="0" fillId="10" borderId="15" xfId="0" applyFill="1" applyBorder="1"/>
    <xf numFmtId="0" fontId="0" fillId="12" borderId="3" xfId="0" applyFill="1" applyBorder="1"/>
    <xf numFmtId="0" fontId="0" fillId="11" borderId="3" xfId="0" applyFill="1" applyBorder="1"/>
    <xf numFmtId="0" fontId="0" fillId="12" borderId="5" xfId="0" applyFill="1" applyBorder="1"/>
    <xf numFmtId="0" fontId="0" fillId="12" borderId="16" xfId="0" applyFill="1" applyBorder="1"/>
    <xf numFmtId="0" fontId="0" fillId="5" borderId="6" xfId="0" applyFill="1" applyBorder="1" applyAlignment="1">
      <alignment horizontal="center" vertical="center"/>
    </xf>
    <xf numFmtId="0" fontId="0" fillId="11" borderId="3" xfId="0" applyFill="1" applyBorder="1" applyAlignment="1">
      <alignment wrapText="1"/>
    </xf>
    <xf numFmtId="0" fontId="0" fillId="12" borderId="0" xfId="0" applyFill="1" applyAlignment="1">
      <alignment horizontal="center" vertical="center"/>
    </xf>
    <xf numFmtId="0" fontId="0" fillId="10" borderId="0" xfId="0" applyFill="1" applyAlignment="1">
      <alignment horizontal="center" vertical="center"/>
    </xf>
    <xf numFmtId="0" fontId="0" fillId="0" borderId="3" xfId="0" applyBorder="1"/>
    <xf numFmtId="0" fontId="0" fillId="0" borderId="4" xfId="0" applyBorder="1"/>
    <xf numFmtId="0" fontId="0" fillId="0" borderId="5" xfId="0" applyBorder="1"/>
    <xf numFmtId="0" fontId="0" fillId="0" borderId="16" xfId="0" applyBorder="1"/>
    <xf numFmtId="0" fontId="0" fillId="0" borderId="6" xfId="0" applyBorder="1"/>
    <xf numFmtId="0" fontId="0" fillId="12" borderId="0" xfId="0" applyFill="1" applyAlignment="1">
      <alignment vertical="center" wrapText="1"/>
    </xf>
    <xf numFmtId="0" fontId="0" fillId="0" borderId="20" xfId="0" applyBorder="1" applyAlignment="1">
      <alignment horizontal="center" vertical="center"/>
    </xf>
    <xf numFmtId="0" fontId="0" fillId="0" borderId="23" xfId="0" applyBorder="1"/>
    <xf numFmtId="0" fontId="5" fillId="0" borderId="20" xfId="0" applyFont="1" applyBorder="1" applyAlignment="1">
      <alignment wrapText="1"/>
    </xf>
    <xf numFmtId="0" fontId="5" fillId="0" borderId="20" xfId="0" applyFont="1" applyBorder="1"/>
    <xf numFmtId="0" fontId="0" fillId="0" borderId="25" xfId="0" applyBorder="1"/>
    <xf numFmtId="0" fontId="0" fillId="0" borderId="24" xfId="0" applyBorder="1"/>
    <xf numFmtId="0" fontId="0" fillId="0" borderId="26" xfId="0" applyBorder="1"/>
    <xf numFmtId="0" fontId="0" fillId="0" borderId="25" xfId="0"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12" borderId="15" xfId="0" applyFill="1" applyBorder="1" applyAlignment="1">
      <alignment wrapText="1"/>
    </xf>
    <xf numFmtId="0" fontId="6" fillId="0" borderId="0" xfId="0" applyFont="1"/>
    <xf numFmtId="0" fontId="0" fillId="14" borderId="0" xfId="0" applyFill="1"/>
    <xf numFmtId="0" fontId="0" fillId="0" borderId="15" xfId="0" applyBorder="1" applyAlignment="1">
      <alignment wrapText="1"/>
    </xf>
    <xf numFmtId="0" fontId="0" fillId="0" borderId="7" xfId="0" applyBorder="1"/>
    <xf numFmtId="0" fontId="0" fillId="0" borderId="27" xfId="0" applyBorder="1"/>
    <xf numFmtId="0" fontId="0" fillId="0" borderId="10" xfId="0" applyBorder="1"/>
    <xf numFmtId="0" fontId="0" fillId="5" borderId="3" xfId="0" applyFill="1" applyBorder="1" applyAlignment="1">
      <alignment horizontal="left" vertical="top" wrapText="1"/>
    </xf>
    <xf numFmtId="0" fontId="1" fillId="4" borderId="4" xfId="0" applyFont="1" applyFill="1" applyBorder="1" applyAlignment="1" applyProtection="1">
      <alignment horizontal="center" vertical="center"/>
      <protection locked="0"/>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0" fillId="5" borderId="14" xfId="0" applyFill="1" applyBorder="1" applyAlignment="1">
      <alignment horizontal="left" vertical="top" wrapText="1"/>
    </xf>
    <xf numFmtId="0" fontId="3" fillId="4" borderId="10"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7" borderId="4" xfId="0" applyFont="1" applyFill="1" applyBorder="1" applyAlignment="1" applyProtection="1">
      <alignment horizontal="center" vertical="center"/>
      <protection locked="0"/>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3" fillId="7" borderId="6" xfId="0" applyFont="1" applyFill="1" applyBorder="1" applyAlignment="1" applyProtection="1">
      <alignment horizontal="center" vertical="center"/>
      <protection locked="0"/>
    </xf>
    <xf numFmtId="0" fontId="0" fillId="9" borderId="3" xfId="0" applyFill="1" applyBorder="1" applyAlignment="1">
      <alignment horizontal="left" vertical="top"/>
    </xf>
    <xf numFmtId="0" fontId="0" fillId="9" borderId="3" xfId="0" applyFill="1" applyBorder="1" applyAlignment="1">
      <alignment horizontal="left" vertical="top" wrapText="1"/>
    </xf>
    <xf numFmtId="0" fontId="0" fillId="9" borderId="5" xfId="0"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6" borderId="0" xfId="0" applyFill="1" applyAlignment="1">
      <alignment horizontal="center"/>
    </xf>
    <xf numFmtId="0" fontId="0" fillId="6" borderId="20" xfId="0" applyFill="1" applyBorder="1" applyAlignment="1">
      <alignment horizontal="center"/>
    </xf>
    <xf numFmtId="0" fontId="1" fillId="0" borderId="18" xfId="0" applyFont="1" applyBorder="1" applyAlignment="1">
      <alignment horizontal="center" vertical="center"/>
    </xf>
    <xf numFmtId="0" fontId="0" fillId="13"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amuel Hayes" id="{C7420B21-62FA-424C-9A90-D06921590AE5}" userId="S::S.Hayes@apemltd.co.uk::d6544c06-b677-46b8-b9a3-68d10effdcd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7" dT="2022-07-12T12:09:31.51" personId="{C7420B21-62FA-424C-9A90-D06921590AE5}" id="{176B8DB0-A417-438F-9E0A-F154A1E44226}">
    <text>no running water, yes portable supple</text>
  </threadedComment>
  <threadedComment ref="D147" dT="2022-07-12T12:10:31.39" personId="{C7420B21-62FA-424C-9A90-D06921590AE5}" id="{6AD194DF-AF2E-4903-B6EC-1219CE4CBAE8}">
    <text>if no running water, no portable supply</text>
  </threadedComment>
  <threadedComment ref="E147" dT="2022-07-12T12:12:27.54" personId="{C7420B21-62FA-424C-9A90-D06921590AE5}" id="{E317FAB8-453A-4AC2-8BC4-8D50C44B9F5B}">
    <text>if yes running water, yes portable supply</text>
  </threadedComment>
  <threadedComment ref="F147" dT="2022-07-12T12:12:55.03" personId="{C7420B21-62FA-424C-9A90-D06921590AE5}" id="{E43E2807-6006-4E0A-913D-CCF06110F9E5}">
    <text>if yes running water, no portable supply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C567-EA32-4457-AE96-7BA12417B220}">
  <sheetPr codeName="Sheet1">
    <tabColor theme="7" tint="0.59999389629810485"/>
  </sheetPr>
  <dimension ref="C2:H79"/>
  <sheetViews>
    <sheetView showGridLines="0" zoomScale="90" zoomScaleNormal="90" workbookViewId="0">
      <selection activeCell="D29" sqref="D29:D33"/>
    </sheetView>
  </sheetViews>
  <sheetFormatPr defaultRowHeight="14.4" x14ac:dyDescent="0.3"/>
  <cols>
    <col min="3" max="3" width="53.33203125" customWidth="1"/>
    <col min="4" max="4" width="10.77734375" customWidth="1"/>
    <col min="7" max="7" width="53.33203125" customWidth="1"/>
    <col min="8" max="8" width="10.77734375" customWidth="1"/>
  </cols>
  <sheetData>
    <row r="2" spans="3:8" ht="15" thickBot="1" x14ac:dyDescent="0.35"/>
    <row r="3" spans="3:8" ht="14.4" customHeight="1" x14ac:dyDescent="0.3">
      <c r="C3" s="96" t="s">
        <v>86</v>
      </c>
      <c r="D3" s="97"/>
      <c r="G3" s="88" t="s">
        <v>15</v>
      </c>
      <c r="H3" s="89"/>
    </row>
    <row r="4" spans="3:8" ht="14.4" customHeight="1" x14ac:dyDescent="0.3">
      <c r="C4" s="98"/>
      <c r="D4" s="99"/>
      <c r="G4" s="90"/>
      <c r="H4" s="91"/>
    </row>
    <row r="5" spans="3:8" ht="14.4" customHeight="1" x14ac:dyDescent="0.3">
      <c r="C5" s="1" t="s">
        <v>8</v>
      </c>
      <c r="D5" s="83" t="s">
        <v>2</v>
      </c>
      <c r="G5" s="2" t="s">
        <v>16</v>
      </c>
      <c r="H5" s="87" t="s">
        <v>1</v>
      </c>
    </row>
    <row r="6" spans="3:8" ht="14.4" customHeight="1" x14ac:dyDescent="0.3">
      <c r="C6" s="79" t="s">
        <v>7</v>
      </c>
      <c r="D6" s="84"/>
      <c r="G6" s="94" t="s">
        <v>23</v>
      </c>
      <c r="H6" s="87"/>
    </row>
    <row r="7" spans="3:8" ht="14.4" customHeight="1" x14ac:dyDescent="0.3">
      <c r="C7" s="80"/>
      <c r="D7" s="84"/>
      <c r="G7" s="94"/>
      <c r="H7" s="87"/>
    </row>
    <row r="8" spans="3:8" ht="14.4" customHeight="1" x14ac:dyDescent="0.3">
      <c r="C8" s="80"/>
      <c r="D8" s="84"/>
      <c r="G8" s="94"/>
      <c r="H8" s="87"/>
    </row>
    <row r="9" spans="3:8" ht="14.4" customHeight="1" x14ac:dyDescent="0.3">
      <c r="C9" s="81"/>
      <c r="D9" s="85"/>
      <c r="G9" s="2" t="s">
        <v>17</v>
      </c>
      <c r="H9" s="87" t="s">
        <v>2</v>
      </c>
    </row>
    <row r="10" spans="3:8" ht="14.4" customHeight="1" x14ac:dyDescent="0.3">
      <c r="C10" s="1" t="s">
        <v>9</v>
      </c>
      <c r="D10" s="83" t="s">
        <v>2</v>
      </c>
      <c r="G10" s="94" t="s">
        <v>24</v>
      </c>
      <c r="H10" s="87"/>
    </row>
    <row r="11" spans="3:8" ht="14.4" customHeight="1" x14ac:dyDescent="0.3">
      <c r="C11" s="79" t="s">
        <v>78</v>
      </c>
      <c r="D11" s="84"/>
      <c r="G11" s="94"/>
      <c r="H11" s="87"/>
    </row>
    <row r="12" spans="3:8" ht="14.4" customHeight="1" x14ac:dyDescent="0.3">
      <c r="C12" s="80"/>
      <c r="D12" s="84"/>
      <c r="G12" s="94"/>
      <c r="H12" s="87"/>
    </row>
    <row r="13" spans="3:8" ht="14.4" customHeight="1" x14ac:dyDescent="0.3">
      <c r="C13" s="80"/>
      <c r="D13" s="84"/>
      <c r="G13" s="2" t="s">
        <v>18</v>
      </c>
      <c r="H13" s="87" t="s">
        <v>2</v>
      </c>
    </row>
    <row r="14" spans="3:8" ht="14.4" customHeight="1" x14ac:dyDescent="0.3">
      <c r="C14" s="81"/>
      <c r="D14" s="85"/>
      <c r="G14" s="94" t="s">
        <v>28</v>
      </c>
      <c r="H14" s="87"/>
    </row>
    <row r="15" spans="3:8" ht="28.8" x14ac:dyDescent="0.3">
      <c r="C15" s="5" t="s">
        <v>10</v>
      </c>
      <c r="D15" s="83" t="s">
        <v>1</v>
      </c>
      <c r="G15" s="94"/>
      <c r="H15" s="87"/>
    </row>
    <row r="16" spans="3:8" ht="14.4" customHeight="1" x14ac:dyDescent="0.3">
      <c r="C16" s="79" t="s">
        <v>11</v>
      </c>
      <c r="D16" s="84"/>
      <c r="G16" s="94"/>
      <c r="H16" s="87"/>
    </row>
    <row r="17" spans="3:8" ht="14.4" customHeight="1" x14ac:dyDescent="0.3">
      <c r="C17" s="80"/>
      <c r="D17" s="84"/>
      <c r="G17" s="2" t="s">
        <v>19</v>
      </c>
      <c r="H17" s="87" t="s">
        <v>2</v>
      </c>
    </row>
    <row r="18" spans="3:8" ht="14.4" customHeight="1" x14ac:dyDescent="0.3">
      <c r="C18" s="80"/>
      <c r="D18" s="84"/>
      <c r="G18" s="94" t="s">
        <v>27</v>
      </c>
      <c r="H18" s="87"/>
    </row>
    <row r="19" spans="3:8" ht="14.4" customHeight="1" x14ac:dyDescent="0.3">
      <c r="C19" s="81"/>
      <c r="D19" s="85"/>
      <c r="G19" s="94"/>
      <c r="H19" s="87"/>
    </row>
    <row r="20" spans="3:8" ht="28.2" customHeight="1" x14ac:dyDescent="0.3">
      <c r="C20" s="15" t="s">
        <v>247</v>
      </c>
      <c r="D20" s="78" t="s">
        <v>2</v>
      </c>
      <c r="G20" s="94"/>
      <c r="H20" s="87"/>
    </row>
    <row r="21" spans="3:8" ht="14.4" customHeight="1" x14ac:dyDescent="0.3">
      <c r="C21" s="77" t="s">
        <v>285</v>
      </c>
      <c r="D21" s="78"/>
      <c r="G21" s="2" t="s">
        <v>20</v>
      </c>
      <c r="H21" s="87" t="s">
        <v>2</v>
      </c>
    </row>
    <row r="22" spans="3:8" ht="14.4" customHeight="1" x14ac:dyDescent="0.3">
      <c r="C22" s="77"/>
      <c r="D22" s="78"/>
      <c r="G22" s="93" t="s">
        <v>25</v>
      </c>
      <c r="H22" s="87"/>
    </row>
    <row r="23" spans="3:8" ht="14.4" customHeight="1" x14ac:dyDescent="0.3">
      <c r="C23" s="77"/>
      <c r="D23" s="78"/>
      <c r="G23" s="93"/>
      <c r="H23" s="87"/>
    </row>
    <row r="24" spans="3:8" ht="14.4" customHeight="1" x14ac:dyDescent="0.3">
      <c r="C24" s="9" t="s">
        <v>5</v>
      </c>
      <c r="D24" s="83" t="s">
        <v>2</v>
      </c>
      <c r="G24" s="93"/>
      <c r="H24" s="87"/>
    </row>
    <row r="25" spans="3:8" ht="14.4" customHeight="1" x14ac:dyDescent="0.3">
      <c r="C25" s="79" t="s">
        <v>12</v>
      </c>
      <c r="D25" s="84"/>
      <c r="G25" s="2" t="s">
        <v>21</v>
      </c>
      <c r="H25" s="87" t="s">
        <v>2</v>
      </c>
    </row>
    <row r="26" spans="3:8" ht="14.4" customHeight="1" x14ac:dyDescent="0.3">
      <c r="C26" s="80"/>
      <c r="D26" s="84"/>
      <c r="G26" s="94" t="s">
        <v>29</v>
      </c>
      <c r="H26" s="87"/>
    </row>
    <row r="27" spans="3:8" ht="14.4" customHeight="1" x14ac:dyDescent="0.3">
      <c r="C27" s="80"/>
      <c r="D27" s="84"/>
      <c r="G27" s="94"/>
      <c r="H27" s="87"/>
    </row>
    <row r="28" spans="3:8" ht="14.4" customHeight="1" x14ac:dyDescent="0.3">
      <c r="C28" s="81"/>
      <c r="D28" s="85"/>
      <c r="G28" s="94"/>
      <c r="H28" s="87"/>
    </row>
    <row r="29" spans="3:8" ht="14.4" customHeight="1" x14ac:dyDescent="0.3">
      <c r="C29" s="1" t="s">
        <v>248</v>
      </c>
      <c r="D29" s="83" t="s">
        <v>1</v>
      </c>
      <c r="G29" s="2" t="s">
        <v>22</v>
      </c>
      <c r="H29" s="87" t="s">
        <v>2</v>
      </c>
    </row>
    <row r="30" spans="3:8" ht="14.4" customHeight="1" x14ac:dyDescent="0.3">
      <c r="C30" s="79" t="s">
        <v>13</v>
      </c>
      <c r="D30" s="84"/>
      <c r="G30" s="94" t="s">
        <v>26</v>
      </c>
      <c r="H30" s="87"/>
    </row>
    <row r="31" spans="3:8" ht="14.4" customHeight="1" x14ac:dyDescent="0.3">
      <c r="C31" s="80"/>
      <c r="D31" s="84"/>
      <c r="G31" s="94"/>
      <c r="H31" s="87"/>
    </row>
    <row r="32" spans="3:8" ht="15" customHeight="1" thickBot="1" x14ac:dyDescent="0.35">
      <c r="C32" s="80"/>
      <c r="D32" s="84"/>
      <c r="G32" s="95"/>
      <c r="H32" s="92"/>
    </row>
    <row r="33" spans="3:4" ht="14.4" customHeight="1" x14ac:dyDescent="0.3">
      <c r="C33" s="81"/>
      <c r="D33" s="85"/>
    </row>
    <row r="34" spans="3:4" ht="28.8" x14ac:dyDescent="0.3">
      <c r="C34" s="5" t="s">
        <v>72</v>
      </c>
      <c r="D34" s="83" t="s">
        <v>1</v>
      </c>
    </row>
    <row r="35" spans="3:4" ht="28.8" customHeight="1" x14ac:dyDescent="0.3">
      <c r="C35" s="79" t="s">
        <v>14</v>
      </c>
      <c r="D35" s="84"/>
    </row>
    <row r="36" spans="3:4" x14ac:dyDescent="0.3">
      <c r="C36" s="80"/>
      <c r="D36" s="84"/>
    </row>
    <row r="37" spans="3:4" x14ac:dyDescent="0.3">
      <c r="C37" s="80"/>
      <c r="D37" s="84"/>
    </row>
    <row r="38" spans="3:4" ht="15" thickBot="1" x14ac:dyDescent="0.35">
      <c r="C38" s="82"/>
      <c r="D38" s="86"/>
    </row>
    <row r="73" spans="3:3" x14ac:dyDescent="0.3">
      <c r="C73" s="71"/>
    </row>
    <row r="74" spans="3:3" x14ac:dyDescent="0.3">
      <c r="C74" s="71"/>
    </row>
    <row r="75" spans="3:3" x14ac:dyDescent="0.3">
      <c r="C75" s="71" t="s">
        <v>2</v>
      </c>
    </row>
    <row r="76" spans="3:3" x14ac:dyDescent="0.3">
      <c r="C76" s="71" t="s">
        <v>1</v>
      </c>
    </row>
    <row r="77" spans="3:3" x14ac:dyDescent="0.3">
      <c r="C77" s="71"/>
    </row>
    <row r="78" spans="3:3" x14ac:dyDescent="0.3">
      <c r="C78" s="71"/>
    </row>
    <row r="79" spans="3:3" x14ac:dyDescent="0.3">
      <c r="C79" s="71"/>
    </row>
  </sheetData>
  <sheetProtection algorithmName="SHA-512" hashValue="KA5NtP48TN4zAM5Gj/mufvK6rP3RKny1aM+B16orqw7TzdISZjBOWjftPghp+qgQLu+z4V7gQYYSUZwRQGfntA==" saltValue="3/C3XX9bTRZ3HVoKRDPJzQ==" spinCount="100000" sheet="1" objects="1" scenarios="1" selectLockedCells="1"/>
  <mergeCells count="30">
    <mergeCell ref="D5:D9"/>
    <mergeCell ref="D10:D14"/>
    <mergeCell ref="D15:D19"/>
    <mergeCell ref="C3:D4"/>
    <mergeCell ref="G6:G8"/>
    <mergeCell ref="G10:G12"/>
    <mergeCell ref="G14:G16"/>
    <mergeCell ref="G18:G20"/>
    <mergeCell ref="C6:C9"/>
    <mergeCell ref="C11:C14"/>
    <mergeCell ref="C16:C19"/>
    <mergeCell ref="H5:H8"/>
    <mergeCell ref="G3:H4"/>
    <mergeCell ref="H29:H32"/>
    <mergeCell ref="H25:H28"/>
    <mergeCell ref="H21:H24"/>
    <mergeCell ref="H17:H20"/>
    <mergeCell ref="H13:H16"/>
    <mergeCell ref="H9:H12"/>
    <mergeCell ref="G22:G24"/>
    <mergeCell ref="G26:G28"/>
    <mergeCell ref="G30:G32"/>
    <mergeCell ref="C21:C23"/>
    <mergeCell ref="D20:D23"/>
    <mergeCell ref="C30:C33"/>
    <mergeCell ref="C35:C38"/>
    <mergeCell ref="C25:C28"/>
    <mergeCell ref="D24:D28"/>
    <mergeCell ref="D29:D33"/>
    <mergeCell ref="D34:D38"/>
  </mergeCells>
  <dataValidations count="1">
    <dataValidation type="list" allowBlank="1" sqref="H5:H32 D5:D38" xr:uid="{544D9AED-D137-419F-9C9E-9865AEA8BFF1}">
      <formula1>$C$75:$C$76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941FE-D61D-4364-8732-65A32A39E3FA}">
  <sheetPr codeName="Sheet2">
    <tabColor theme="5" tint="-0.249977111117893"/>
  </sheetPr>
  <dimension ref="A2:AP209"/>
  <sheetViews>
    <sheetView topLeftCell="AG71" workbookViewId="0">
      <selection activeCell="AO86" sqref="AO86"/>
    </sheetView>
  </sheetViews>
  <sheetFormatPr defaultRowHeight="14.4" x14ac:dyDescent="0.3"/>
  <cols>
    <col min="2" max="2" width="36" customWidth="1"/>
    <col min="3" max="3" width="10.109375" customWidth="1"/>
    <col min="6" max="6" width="8.88671875" style="30"/>
    <col min="8" max="8" width="39.88671875" customWidth="1"/>
    <col min="9" max="9" width="14.109375" customWidth="1"/>
    <col min="12" max="12" width="8.88671875" style="30"/>
    <col min="14" max="14" width="36" customWidth="1"/>
    <col min="18" max="18" width="8.88671875" style="30"/>
    <col min="20" max="20" width="42.77734375" customWidth="1"/>
    <col min="21" max="21" width="12.88671875" customWidth="1"/>
    <col min="23" max="23" width="8.88671875" customWidth="1"/>
    <col min="24" max="24" width="8.88671875" style="30"/>
    <col min="26" max="26" width="39.6640625" customWidth="1"/>
    <col min="27" max="27" width="15.5546875" customWidth="1"/>
    <col min="28" max="28" width="8.88671875" customWidth="1"/>
    <col min="29" max="34" width="9.44140625" customWidth="1"/>
    <col min="35" max="35" width="9.21875" customWidth="1"/>
    <col min="36" max="38" width="36" customWidth="1"/>
    <col min="39" max="39" width="24.109375" customWidth="1"/>
    <col min="40" max="41" width="47.6640625" customWidth="1"/>
    <col min="42" max="42" width="9.21875" customWidth="1"/>
  </cols>
  <sheetData>
    <row r="2" spans="1:29" x14ac:dyDescent="0.3">
      <c r="B2" s="100" t="s">
        <v>8</v>
      </c>
      <c r="C2" s="100"/>
      <c r="D2" s="100"/>
      <c r="E2" s="100"/>
      <c r="H2" s="100" t="s">
        <v>9</v>
      </c>
      <c r="I2" s="100"/>
      <c r="J2" s="100"/>
      <c r="K2" s="100"/>
      <c r="N2" s="100" t="s">
        <v>30</v>
      </c>
      <c r="O2" s="100"/>
      <c r="P2" s="100"/>
      <c r="Q2" s="100"/>
      <c r="T2" s="100" t="s">
        <v>10</v>
      </c>
      <c r="U2" s="100"/>
      <c r="V2" s="100"/>
      <c r="W2" s="100"/>
      <c r="Z2" s="100" t="s">
        <v>5</v>
      </c>
      <c r="AA2" s="100"/>
      <c r="AB2" s="100"/>
      <c r="AC2" s="100"/>
    </row>
    <row r="3" spans="1:29" s="25" customFormat="1" x14ac:dyDescent="0.3">
      <c r="B3" s="25" t="s">
        <v>75</v>
      </c>
      <c r="C3" s="25" t="s">
        <v>240</v>
      </c>
      <c r="D3" s="25" t="s">
        <v>4</v>
      </c>
      <c r="E3" s="25" t="s">
        <v>3</v>
      </c>
      <c r="F3" s="58"/>
      <c r="H3" s="25" t="s">
        <v>75</v>
      </c>
      <c r="I3" s="25" t="s">
        <v>240</v>
      </c>
      <c r="J3" s="25" t="s">
        <v>4</v>
      </c>
      <c r="K3" s="25" t="s">
        <v>3</v>
      </c>
      <c r="L3" s="58"/>
      <c r="N3" s="25" t="s">
        <v>75</v>
      </c>
      <c r="O3" s="25" t="s">
        <v>240</v>
      </c>
      <c r="P3" s="25" t="s">
        <v>4</v>
      </c>
      <c r="Q3" s="25" t="s">
        <v>3</v>
      </c>
      <c r="R3" s="58"/>
      <c r="T3" s="25" t="s">
        <v>75</v>
      </c>
      <c r="U3" s="25" t="s">
        <v>240</v>
      </c>
      <c r="V3" s="25" t="s">
        <v>4</v>
      </c>
      <c r="W3" s="25" t="s">
        <v>3</v>
      </c>
      <c r="X3" s="58"/>
      <c r="Z3" s="25" t="s">
        <v>75</v>
      </c>
      <c r="AA3" s="25" t="s">
        <v>240</v>
      </c>
      <c r="AB3" s="25" t="s">
        <v>4</v>
      </c>
      <c r="AC3" s="25" t="s">
        <v>3</v>
      </c>
    </row>
    <row r="4" spans="1:29" ht="57.6" x14ac:dyDescent="0.3">
      <c r="A4" s="34">
        <v>1</v>
      </c>
      <c r="B4" s="7" t="s">
        <v>117</v>
      </c>
      <c r="H4" s="4"/>
      <c r="I4" s="3"/>
      <c r="N4" s="4"/>
      <c r="T4" s="4"/>
      <c r="Z4" s="4"/>
    </row>
    <row r="5" spans="1:29" ht="28.8" x14ac:dyDescent="0.3">
      <c r="A5" s="38">
        <v>2</v>
      </c>
      <c r="B5" s="4" t="s">
        <v>79</v>
      </c>
      <c r="C5" t="s">
        <v>1</v>
      </c>
      <c r="D5">
        <f>COUNTIF(C5, 'Data Input'!$D$5)</f>
        <v>0</v>
      </c>
      <c r="E5">
        <f>IF('Data Input'!$D$5="Yes", 1, 0)</f>
        <v>1</v>
      </c>
      <c r="H5" s="4" t="s">
        <v>31</v>
      </c>
      <c r="I5" s="3" t="s">
        <v>1</v>
      </c>
      <c r="J5">
        <f>COUNTIF(I5, 'Data Input'!$D$10)</f>
        <v>0</v>
      </c>
      <c r="K5">
        <f>IF('Data Input'!$D$10="Yes", 1, 0)</f>
        <v>1</v>
      </c>
      <c r="N5" s="4" t="s">
        <v>31</v>
      </c>
      <c r="O5" t="s">
        <v>1</v>
      </c>
      <c r="P5">
        <f>COUNTIF(O5, 'Data Input'!$D$20)</f>
        <v>0</v>
      </c>
      <c r="Q5">
        <f>IF('Data Input'!$D$20="Yes", 1, 0)</f>
        <v>1</v>
      </c>
      <c r="T5" s="4" t="s">
        <v>31</v>
      </c>
      <c r="U5" t="s">
        <v>1</v>
      </c>
      <c r="V5">
        <f>COUNTIF(U5, 'Data Input'!$D$15)</f>
        <v>1</v>
      </c>
      <c r="W5">
        <f>IF('Data Input'!$D$15="Yes", 1, 0)</f>
        <v>0</v>
      </c>
      <c r="Z5" s="4" t="s">
        <v>31</v>
      </c>
      <c r="AA5" t="s">
        <v>1</v>
      </c>
      <c r="AB5">
        <f>COUNTIF(AA5, 'Data Input'!$D$24)</f>
        <v>0</v>
      </c>
      <c r="AC5">
        <f>IF('Data Input'!$D$24="Yes", 1, 0)</f>
        <v>1</v>
      </c>
    </row>
    <row r="6" spans="1:29" x14ac:dyDescent="0.3">
      <c r="A6" s="34">
        <v>3</v>
      </c>
      <c r="B6" s="4" t="s">
        <v>241</v>
      </c>
      <c r="H6" s="4"/>
      <c r="I6" s="3"/>
      <c r="N6" s="4"/>
      <c r="T6" s="4"/>
      <c r="Z6" s="4"/>
    </row>
    <row r="7" spans="1:29" x14ac:dyDescent="0.3">
      <c r="A7" s="23"/>
      <c r="B7" s="27"/>
      <c r="H7" s="4"/>
      <c r="I7" s="3"/>
      <c r="N7" s="4"/>
      <c r="T7" s="4"/>
      <c r="Z7" s="4"/>
    </row>
    <row r="8" spans="1:29" ht="43.2" x14ac:dyDescent="0.3">
      <c r="A8" s="34">
        <v>4</v>
      </c>
      <c r="B8" s="4" t="s">
        <v>118</v>
      </c>
      <c r="H8" s="4"/>
      <c r="I8" s="3"/>
      <c r="N8" s="4"/>
      <c r="T8" s="4"/>
      <c r="Z8" s="4"/>
    </row>
    <row r="9" spans="1:29" x14ac:dyDescent="0.3">
      <c r="A9" s="34">
        <v>5</v>
      </c>
      <c r="B9" s="4" t="s">
        <v>80</v>
      </c>
      <c r="H9" s="4"/>
      <c r="I9" s="3"/>
      <c r="N9" s="4"/>
      <c r="T9" s="4"/>
      <c r="Z9" s="4"/>
    </row>
    <row r="10" spans="1:29" ht="28.8" x14ac:dyDescent="0.3">
      <c r="A10" s="34">
        <v>6</v>
      </c>
      <c r="B10" s="4" t="s">
        <v>33</v>
      </c>
      <c r="H10" s="4"/>
      <c r="I10" s="3"/>
      <c r="N10" s="4"/>
      <c r="T10" s="4"/>
      <c r="Z10" s="4"/>
    </row>
    <row r="11" spans="1:29" x14ac:dyDescent="0.3">
      <c r="A11">
        <v>7</v>
      </c>
      <c r="B11" s="4" t="s">
        <v>34</v>
      </c>
      <c r="C11" t="s">
        <v>1</v>
      </c>
      <c r="D11">
        <f>COUNTIF(C11, 'Data Input'!$D$5)</f>
        <v>0</v>
      </c>
      <c r="E11">
        <f>IF('Data Input'!$D$5="Yes", 1, 0)</f>
        <v>1</v>
      </c>
      <c r="H11" s="4" t="s">
        <v>34</v>
      </c>
      <c r="I11" s="6" t="s">
        <v>2</v>
      </c>
      <c r="J11">
        <f>COUNTIF(I11, 'Data Input'!$D$10)</f>
        <v>1</v>
      </c>
      <c r="K11">
        <f>IF('Data Input'!$D$10="Yes", 1, 0)</f>
        <v>1</v>
      </c>
      <c r="N11" s="4" t="s">
        <v>34</v>
      </c>
      <c r="O11" t="s">
        <v>2</v>
      </c>
      <c r="P11">
        <f>COUNTIF(O11, 'Data Input'!$D$20)</f>
        <v>1</v>
      </c>
      <c r="Q11">
        <f>IF('Data Input'!$D$20="Yes", 1, 0)</f>
        <v>1</v>
      </c>
      <c r="T11" s="4" t="s">
        <v>34</v>
      </c>
      <c r="U11" t="s">
        <v>1</v>
      </c>
      <c r="V11">
        <f>COUNTIF(U11, 'Data Input'!$D$15)</f>
        <v>1</v>
      </c>
      <c r="W11">
        <f>IF('Data Input'!$D$15="Yes", 1, 0)</f>
        <v>0</v>
      </c>
      <c r="Z11" s="4" t="s">
        <v>34</v>
      </c>
      <c r="AA11" t="s">
        <v>2</v>
      </c>
      <c r="AB11">
        <f>COUNTIF(AA11, 'Data Input'!$D$24)</f>
        <v>1</v>
      </c>
      <c r="AC11">
        <f>IF('Data Input'!$D$24="Yes", 1, 0)</f>
        <v>1</v>
      </c>
    </row>
    <row r="12" spans="1:29" x14ac:dyDescent="0.3">
      <c r="A12">
        <v>8</v>
      </c>
      <c r="B12" s="4" t="s">
        <v>35</v>
      </c>
      <c r="C12" t="s">
        <v>1</v>
      </c>
      <c r="D12">
        <f>COUNTIF(C12, 'Data Input'!$D$5)</f>
        <v>0</v>
      </c>
      <c r="E12">
        <f>IF('Data Input'!$D$5="Yes", 1, 0)</f>
        <v>1</v>
      </c>
      <c r="H12" s="4" t="s">
        <v>35</v>
      </c>
      <c r="I12" s="6" t="s">
        <v>2</v>
      </c>
      <c r="J12">
        <f>COUNTIF(I12, 'Data Input'!$D$10)</f>
        <v>1</v>
      </c>
      <c r="K12">
        <f>IF('Data Input'!$D$10="Yes", 1, 0)</f>
        <v>1</v>
      </c>
      <c r="N12" s="4" t="s">
        <v>35</v>
      </c>
      <c r="O12" t="s">
        <v>2</v>
      </c>
      <c r="P12">
        <f>COUNTIF(O12, 'Data Input'!$D$20)</f>
        <v>1</v>
      </c>
      <c r="Q12">
        <f>IF('Data Input'!$D$20="Yes", 1, 0)</f>
        <v>1</v>
      </c>
      <c r="T12" s="4" t="s">
        <v>35</v>
      </c>
      <c r="U12" t="s">
        <v>1</v>
      </c>
      <c r="V12">
        <f>COUNTIF(U12, 'Data Input'!$D$15)</f>
        <v>1</v>
      </c>
      <c r="W12">
        <f>IF('Data Input'!$D$15="Yes", 1, 0)</f>
        <v>0</v>
      </c>
      <c r="Z12" s="4" t="s">
        <v>35</v>
      </c>
      <c r="AA12" t="s">
        <v>2</v>
      </c>
      <c r="AB12">
        <f>COUNTIF(AA12, 'Data Input'!$D$24)</f>
        <v>1</v>
      </c>
      <c r="AC12">
        <f>IF('Data Input'!$D$24="Yes", 1, 0)</f>
        <v>1</v>
      </c>
    </row>
    <row r="13" spans="1:29" x14ac:dyDescent="0.3">
      <c r="A13">
        <v>9</v>
      </c>
      <c r="B13" s="4" t="s">
        <v>36</v>
      </c>
      <c r="C13" t="s">
        <v>1</v>
      </c>
      <c r="D13">
        <f>COUNTIF(C13, 'Data Input'!$D$5)</f>
        <v>0</v>
      </c>
      <c r="E13">
        <f>IF('Data Input'!$D$5="Yes", 1, 0)</f>
        <v>1</v>
      </c>
      <c r="H13" s="4" t="s">
        <v>36</v>
      </c>
      <c r="I13" s="6" t="s">
        <v>2</v>
      </c>
      <c r="J13">
        <f>COUNTIF(I13, 'Data Input'!$D$10)</f>
        <v>1</v>
      </c>
      <c r="K13">
        <f>IF('Data Input'!$D$10="Yes", 1, 0)</f>
        <v>1</v>
      </c>
      <c r="N13" s="4" t="s">
        <v>36</v>
      </c>
      <c r="O13" t="s">
        <v>2</v>
      </c>
      <c r="P13">
        <f>COUNTIF(O13, 'Data Input'!$D$20)</f>
        <v>1</v>
      </c>
      <c r="Q13">
        <f>IF('Data Input'!$D$20="Yes", 1, 0)</f>
        <v>1</v>
      </c>
      <c r="T13" s="4" t="s">
        <v>36</v>
      </c>
      <c r="U13" t="s">
        <v>1</v>
      </c>
      <c r="V13">
        <f>COUNTIF(U13, 'Data Input'!$D$15)</f>
        <v>1</v>
      </c>
      <c r="W13">
        <f>IF('Data Input'!$D$15="Yes", 1, 0)</f>
        <v>0</v>
      </c>
      <c r="Z13" s="4" t="s">
        <v>36</v>
      </c>
      <c r="AA13" t="s">
        <v>2</v>
      </c>
      <c r="AB13">
        <f>COUNTIF(AA13, 'Data Input'!$D$24)</f>
        <v>1</v>
      </c>
      <c r="AC13">
        <f>IF('Data Input'!$D$24="Yes", 1, 0)</f>
        <v>1</v>
      </c>
    </row>
    <row r="14" spans="1:29" x14ac:dyDescent="0.3">
      <c r="A14">
        <v>10</v>
      </c>
      <c r="B14" s="4" t="s">
        <v>82</v>
      </c>
      <c r="C14" t="s">
        <v>1</v>
      </c>
      <c r="D14">
        <f>COUNTIF(C14, 'Data Input'!$D$5)</f>
        <v>0</v>
      </c>
      <c r="E14">
        <f>IF('Data Input'!$D$5="Yes", 1, 0)</f>
        <v>1</v>
      </c>
      <c r="H14" s="4" t="s">
        <v>37</v>
      </c>
      <c r="I14" s="3" t="s">
        <v>1</v>
      </c>
      <c r="J14">
        <f>COUNTIF(I14, 'Data Input'!$D$10)</f>
        <v>0</v>
      </c>
      <c r="K14">
        <f>IF('Data Input'!$D$10="Yes", 1, 0)</f>
        <v>1</v>
      </c>
      <c r="N14" s="4" t="s">
        <v>37</v>
      </c>
      <c r="O14" t="s">
        <v>1</v>
      </c>
      <c r="P14">
        <f>COUNTIF(O14, 'Data Input'!$D$20)</f>
        <v>0</v>
      </c>
      <c r="Q14">
        <f>IF('Data Input'!$D$20="Yes", 1, 0)</f>
        <v>1</v>
      </c>
      <c r="T14" s="4" t="s">
        <v>37</v>
      </c>
      <c r="U14" t="s">
        <v>1</v>
      </c>
      <c r="V14">
        <f>COUNTIF(U14, 'Data Input'!$D$15)</f>
        <v>1</v>
      </c>
      <c r="W14">
        <f>IF('Data Input'!$D$15="Yes", 1, 0)</f>
        <v>0</v>
      </c>
      <c r="Z14" s="4" t="s">
        <v>37</v>
      </c>
      <c r="AA14" t="s">
        <v>1</v>
      </c>
      <c r="AB14">
        <f>COUNTIF(AA14, 'Data Input'!$D$24)</f>
        <v>0</v>
      </c>
      <c r="AC14">
        <f>IF('Data Input'!$D$24="Yes", 1, 0)</f>
        <v>1</v>
      </c>
    </row>
    <row r="15" spans="1:29" x14ac:dyDescent="0.3">
      <c r="A15">
        <v>11</v>
      </c>
      <c r="B15" s="4" t="s">
        <v>0</v>
      </c>
      <c r="C15" t="s">
        <v>1</v>
      </c>
      <c r="D15">
        <f>COUNTIF(C15, 'Data Input'!$D$5)</f>
        <v>0</v>
      </c>
      <c r="E15">
        <f>IF('Data Input'!$D$5="Yes", 1, 0)</f>
        <v>1</v>
      </c>
      <c r="H15" s="4" t="s">
        <v>0</v>
      </c>
      <c r="I15" s="6" t="s">
        <v>2</v>
      </c>
      <c r="J15">
        <f>COUNTIF(I15, 'Data Input'!$D$10)</f>
        <v>1</v>
      </c>
      <c r="K15">
        <f>IF('Data Input'!$D$10="Yes", 1, 0)</f>
        <v>1</v>
      </c>
      <c r="N15" s="4" t="s">
        <v>0</v>
      </c>
      <c r="O15" t="s">
        <v>2</v>
      </c>
      <c r="P15">
        <f>COUNTIF(O15, 'Data Input'!$D$20)</f>
        <v>1</v>
      </c>
      <c r="Q15">
        <f>IF('Data Input'!$D$20="Yes", 1, 0)</f>
        <v>1</v>
      </c>
      <c r="T15" s="4" t="s">
        <v>0</v>
      </c>
      <c r="U15" t="s">
        <v>2</v>
      </c>
      <c r="V15">
        <f>COUNTIF(U15, 'Data Input'!$D$15)</f>
        <v>0</v>
      </c>
      <c r="W15">
        <f>IF('Data Input'!$D$15="Yes", 1, 0)</f>
        <v>0</v>
      </c>
      <c r="Z15" s="4" t="s">
        <v>0</v>
      </c>
      <c r="AA15" t="s">
        <v>2</v>
      </c>
      <c r="AB15">
        <f>COUNTIF(AA15, 'Data Input'!$D$24)</f>
        <v>1</v>
      </c>
      <c r="AC15">
        <f>IF('Data Input'!$D$24="Yes", 1, 0)</f>
        <v>1</v>
      </c>
    </row>
    <row r="16" spans="1:29" x14ac:dyDescent="0.3">
      <c r="A16" s="23"/>
      <c r="B16" s="28"/>
      <c r="H16" s="4"/>
      <c r="I16" s="3"/>
      <c r="N16" s="4"/>
      <c r="T16" s="4"/>
      <c r="Z16" s="4"/>
    </row>
    <row r="17" spans="1:29" x14ac:dyDescent="0.3">
      <c r="A17" s="23"/>
      <c r="B17" s="28"/>
      <c r="H17" s="4"/>
      <c r="I17" s="3"/>
      <c r="N17" s="4"/>
      <c r="T17" s="4"/>
      <c r="Z17" s="4"/>
    </row>
    <row r="18" spans="1:29" x14ac:dyDescent="0.3">
      <c r="A18">
        <v>12</v>
      </c>
      <c r="B18" s="4" t="s">
        <v>38</v>
      </c>
      <c r="C18" t="s">
        <v>2</v>
      </c>
      <c r="D18">
        <f>COUNTIF(C18, 'Data Input'!$D$5)</f>
        <v>1</v>
      </c>
      <c r="E18">
        <f>IF('Data Input'!$D$5="Yes", 1, 0)</f>
        <v>1</v>
      </c>
      <c r="H18" s="4" t="s">
        <v>38</v>
      </c>
      <c r="I18" s="3" t="s">
        <v>2</v>
      </c>
      <c r="J18">
        <f>COUNTIF(I18, 'Data Input'!$D$10)</f>
        <v>1</v>
      </c>
      <c r="K18">
        <f>IF('Data Input'!$D$10="Yes", 1, 0)</f>
        <v>1</v>
      </c>
      <c r="N18" s="4" t="s">
        <v>38</v>
      </c>
      <c r="O18" t="s">
        <v>2</v>
      </c>
      <c r="P18">
        <f>COUNTIF(O18, 'Data Input'!$D$20)</f>
        <v>1</v>
      </c>
      <c r="Q18">
        <f>IF('Data Input'!$D$20="Yes", 1, 0)</f>
        <v>1</v>
      </c>
      <c r="T18" s="4" t="s">
        <v>38</v>
      </c>
      <c r="U18" t="s">
        <v>1</v>
      </c>
      <c r="V18">
        <f>COUNTIF(U18, 'Data Input'!$D$15)</f>
        <v>1</v>
      </c>
      <c r="W18">
        <f>IF('Data Input'!$D$15="Yes", 1, 0)</f>
        <v>0</v>
      </c>
      <c r="Z18" s="4" t="s">
        <v>38</v>
      </c>
      <c r="AA18" t="s">
        <v>2</v>
      </c>
      <c r="AB18">
        <f>COUNTIF(AA18, 'Data Input'!$D$24)</f>
        <v>1</v>
      </c>
      <c r="AC18">
        <f>IF('Data Input'!$D$24="Yes", 1, 0)</f>
        <v>1</v>
      </c>
    </row>
    <row r="19" spans="1:29" x14ac:dyDescent="0.3">
      <c r="A19">
        <v>13</v>
      </c>
      <c r="B19" s="4" t="s">
        <v>39</v>
      </c>
      <c r="C19" t="s">
        <v>1</v>
      </c>
      <c r="D19">
        <f>COUNTIF(C19, 'Data Input'!$D$5)</f>
        <v>0</v>
      </c>
      <c r="E19">
        <f>IF('Data Input'!$D$5="Yes", 1, 0)</f>
        <v>1</v>
      </c>
      <c r="H19" s="4" t="s">
        <v>39</v>
      </c>
      <c r="I19" s="6" t="s">
        <v>2</v>
      </c>
      <c r="J19">
        <f>COUNTIF(I19, 'Data Input'!$D$10)</f>
        <v>1</v>
      </c>
      <c r="K19">
        <f>IF('Data Input'!$D$10="Yes", 1, 0)</f>
        <v>1</v>
      </c>
      <c r="N19" s="4" t="s">
        <v>39</v>
      </c>
      <c r="O19" t="s">
        <v>2</v>
      </c>
      <c r="P19">
        <f>COUNTIF(O19, 'Data Input'!$D$20)</f>
        <v>1</v>
      </c>
      <c r="Q19">
        <f>IF('Data Input'!$D$20="Yes", 1, 0)</f>
        <v>1</v>
      </c>
      <c r="T19" s="4" t="s">
        <v>39</v>
      </c>
      <c r="U19" t="s">
        <v>1</v>
      </c>
      <c r="V19">
        <f>COUNTIF(U19, 'Data Input'!$D$15)</f>
        <v>1</v>
      </c>
      <c r="W19">
        <f>IF('Data Input'!$D$15="Yes", 1, 0)</f>
        <v>0</v>
      </c>
      <c r="Z19" s="4" t="s">
        <v>39</v>
      </c>
      <c r="AA19" t="s">
        <v>2</v>
      </c>
      <c r="AB19">
        <f>COUNTIF(AA19, 'Data Input'!$D$24)</f>
        <v>1</v>
      </c>
      <c r="AC19">
        <f>IF('Data Input'!$D$24="Yes", 1, 0)</f>
        <v>1</v>
      </c>
    </row>
    <row r="20" spans="1:29" x14ac:dyDescent="0.3">
      <c r="A20">
        <v>14</v>
      </c>
      <c r="B20" s="4" t="s">
        <v>40</v>
      </c>
      <c r="C20" t="s">
        <v>2</v>
      </c>
      <c r="D20">
        <f>COUNTIF(C20, 'Data Input'!$D$5)</f>
        <v>1</v>
      </c>
      <c r="E20">
        <f>IF('Data Input'!$D$5="Yes", 1, 0)</f>
        <v>1</v>
      </c>
      <c r="H20" s="4" t="s">
        <v>40</v>
      </c>
      <c r="I20" s="6" t="s">
        <v>2</v>
      </c>
      <c r="J20">
        <f>COUNTIF(I20, 'Data Input'!$D$10)</f>
        <v>1</v>
      </c>
      <c r="K20">
        <f>IF('Data Input'!$D$10="Yes", 1, 0)</f>
        <v>1</v>
      </c>
      <c r="N20" s="4" t="s">
        <v>40</v>
      </c>
      <c r="O20" t="s">
        <v>2</v>
      </c>
      <c r="P20">
        <f>COUNTIF(O20, 'Data Input'!$D$20)</f>
        <v>1</v>
      </c>
      <c r="Q20">
        <f>IF('Data Input'!$D$20="Yes", 1, 0)</f>
        <v>1</v>
      </c>
      <c r="T20" s="4" t="s">
        <v>40</v>
      </c>
      <c r="U20" t="s">
        <v>1</v>
      </c>
      <c r="V20">
        <f>COUNTIF(U20, 'Data Input'!$D$15)</f>
        <v>1</v>
      </c>
      <c r="W20">
        <f>IF('Data Input'!$D$15="Yes", 1, 0)</f>
        <v>0</v>
      </c>
      <c r="Z20" s="4" t="s">
        <v>40</v>
      </c>
      <c r="AA20" t="s">
        <v>2</v>
      </c>
      <c r="AB20">
        <f>COUNTIF(AA20, 'Data Input'!$D$24)</f>
        <v>1</v>
      </c>
      <c r="AC20">
        <f>IF('Data Input'!$D$24="Yes", 1, 0)</f>
        <v>1</v>
      </c>
    </row>
    <row r="21" spans="1:29" x14ac:dyDescent="0.3">
      <c r="A21">
        <v>15</v>
      </c>
      <c r="B21" s="4" t="s">
        <v>127</v>
      </c>
      <c r="C21" t="s">
        <v>1</v>
      </c>
      <c r="D21">
        <f>COUNTIF(C21, 'Data Input'!$D$5)</f>
        <v>0</v>
      </c>
      <c r="E21">
        <f>IF('Data Input'!$D$5="Yes", 1, 0)</f>
        <v>1</v>
      </c>
      <c r="H21" s="4" t="s">
        <v>41</v>
      </c>
      <c r="I21" s="6" t="s">
        <v>2</v>
      </c>
      <c r="J21">
        <f>COUNTIF(I21, 'Data Input'!$D$10)</f>
        <v>1</v>
      </c>
      <c r="K21">
        <f>IF('Data Input'!$D$10="Yes", 1, 0)</f>
        <v>1</v>
      </c>
      <c r="N21" s="4" t="s">
        <v>41</v>
      </c>
      <c r="O21" t="s">
        <v>2</v>
      </c>
      <c r="P21">
        <f>COUNTIF(O21, 'Data Input'!$D$20)</f>
        <v>1</v>
      </c>
      <c r="Q21">
        <f>IF('Data Input'!$D$20="Yes", 1, 0)</f>
        <v>1</v>
      </c>
      <c r="T21" s="4" t="s">
        <v>41</v>
      </c>
      <c r="U21" t="s">
        <v>1</v>
      </c>
      <c r="V21">
        <f>COUNTIF(U21, 'Data Input'!$D$15)</f>
        <v>1</v>
      </c>
      <c r="W21">
        <f>IF('Data Input'!$D$15="Yes", 1, 0)</f>
        <v>0</v>
      </c>
      <c r="Z21" s="4" t="s">
        <v>41</v>
      </c>
      <c r="AA21" t="s">
        <v>2</v>
      </c>
      <c r="AB21">
        <f>COUNTIF(AA21, 'Data Input'!$D$24)</f>
        <v>1</v>
      </c>
      <c r="AC21">
        <f>IF('Data Input'!$D$24="Yes", 1, 0)</f>
        <v>1</v>
      </c>
    </row>
    <row r="22" spans="1:29" x14ac:dyDescent="0.3">
      <c r="A22">
        <v>16</v>
      </c>
      <c r="B22" s="4" t="s">
        <v>42</v>
      </c>
      <c r="C22" t="s">
        <v>1</v>
      </c>
      <c r="D22">
        <f>COUNTIF(C22, 'Data Input'!$D$5)</f>
        <v>0</v>
      </c>
      <c r="E22">
        <f>IF('Data Input'!$D$5="Yes", 1, 0)</f>
        <v>1</v>
      </c>
      <c r="H22" s="4" t="s">
        <v>42</v>
      </c>
      <c r="I22" s="6" t="s">
        <v>2</v>
      </c>
      <c r="J22">
        <f>COUNTIF(I22, 'Data Input'!$D$10)</f>
        <v>1</v>
      </c>
      <c r="K22">
        <f>IF('Data Input'!$D$10="Yes", 1, 0)</f>
        <v>1</v>
      </c>
      <c r="N22" s="4" t="s">
        <v>42</v>
      </c>
      <c r="O22" t="s">
        <v>2</v>
      </c>
      <c r="P22">
        <f>COUNTIF(O22, 'Data Input'!$D$20)</f>
        <v>1</v>
      </c>
      <c r="Q22">
        <f>IF('Data Input'!$D$20="Yes", 1, 0)</f>
        <v>1</v>
      </c>
      <c r="T22" s="4" t="s">
        <v>42</v>
      </c>
      <c r="U22" t="s">
        <v>1</v>
      </c>
      <c r="V22">
        <f>COUNTIF(U22, 'Data Input'!$D$15)</f>
        <v>1</v>
      </c>
      <c r="W22">
        <f>IF('Data Input'!$D$15="Yes", 1, 0)</f>
        <v>0</v>
      </c>
      <c r="Z22" s="4" t="s">
        <v>42</v>
      </c>
      <c r="AA22" t="s">
        <v>2</v>
      </c>
      <c r="AB22">
        <f>COUNTIF(AA22, 'Data Input'!$D$24)</f>
        <v>1</v>
      </c>
      <c r="AC22">
        <f>IF('Data Input'!$D$24="Yes", 1, 0)</f>
        <v>1</v>
      </c>
    </row>
    <row r="23" spans="1:29" x14ac:dyDescent="0.3">
      <c r="A23">
        <v>17</v>
      </c>
      <c r="B23" s="4" t="s">
        <v>43</v>
      </c>
      <c r="C23" t="s">
        <v>2</v>
      </c>
      <c r="D23">
        <f>COUNTIF(C23, 'Data Input'!$D$5)</f>
        <v>1</v>
      </c>
      <c r="E23">
        <f>IF('Data Input'!$D$5="Yes", 1, 0)</f>
        <v>1</v>
      </c>
      <c r="H23" s="4" t="s">
        <v>43</v>
      </c>
      <c r="I23" s="6" t="s">
        <v>2</v>
      </c>
      <c r="J23">
        <f>COUNTIF(I23, 'Data Input'!$D$10)</f>
        <v>1</v>
      </c>
      <c r="K23">
        <f>IF('Data Input'!$D$10="Yes", 1, 0)</f>
        <v>1</v>
      </c>
      <c r="N23" s="4" t="s">
        <v>43</v>
      </c>
      <c r="O23" t="s">
        <v>2</v>
      </c>
      <c r="P23">
        <f>COUNTIF(O23, 'Data Input'!$D$20)</f>
        <v>1</v>
      </c>
      <c r="Q23">
        <f>IF('Data Input'!$D$20="Yes", 1, 0)</f>
        <v>1</v>
      </c>
      <c r="T23" s="4" t="s">
        <v>43</v>
      </c>
      <c r="U23" t="s">
        <v>1</v>
      </c>
      <c r="V23">
        <f>COUNTIF(U23, 'Data Input'!$D$15)</f>
        <v>1</v>
      </c>
      <c r="W23">
        <f>IF('Data Input'!$D$15="Yes", 1, 0)</f>
        <v>0</v>
      </c>
      <c r="Z23" s="4" t="s">
        <v>43</v>
      </c>
      <c r="AA23" t="s">
        <v>2</v>
      </c>
      <c r="AB23">
        <f>COUNTIF(AA23, 'Data Input'!$D$24)</f>
        <v>1</v>
      </c>
      <c r="AC23">
        <f>IF('Data Input'!$D$24="Yes", 1, 0)</f>
        <v>1</v>
      </c>
    </row>
    <row r="24" spans="1:29" x14ac:dyDescent="0.3">
      <c r="A24">
        <v>18</v>
      </c>
      <c r="B24" s="4" t="s">
        <v>89</v>
      </c>
      <c r="C24" t="s">
        <v>1</v>
      </c>
      <c r="D24">
        <f>COUNTIF(C24, 'Data Input'!$D$5)</f>
        <v>0</v>
      </c>
      <c r="E24">
        <f>IF('Data Input'!$D$5="Yes", 1, 0)</f>
        <v>1</v>
      </c>
      <c r="H24" s="4" t="s">
        <v>44</v>
      </c>
      <c r="I24" s="6" t="s">
        <v>1</v>
      </c>
      <c r="J24">
        <f>COUNTIF(I24, 'Data Input'!$D$10)</f>
        <v>0</v>
      </c>
      <c r="K24">
        <f>IF('Data Input'!$D$10="Yes", 1, 0)</f>
        <v>1</v>
      </c>
      <c r="N24" s="4" t="s">
        <v>44</v>
      </c>
      <c r="O24" t="s">
        <v>1</v>
      </c>
      <c r="P24">
        <f>COUNTIF(O24, 'Data Input'!$D$20)</f>
        <v>0</v>
      </c>
      <c r="Q24">
        <f>IF('Data Input'!$D$20="Yes", 1, 0)</f>
        <v>1</v>
      </c>
      <c r="T24" s="4" t="s">
        <v>44</v>
      </c>
      <c r="U24" t="s">
        <v>1</v>
      </c>
      <c r="V24">
        <f>COUNTIF(U24, 'Data Input'!$D$15)</f>
        <v>1</v>
      </c>
      <c r="W24">
        <f>IF('Data Input'!$D$15="Yes", 1, 0)</f>
        <v>0</v>
      </c>
      <c r="Z24" s="4" t="s">
        <v>44</v>
      </c>
      <c r="AA24" t="s">
        <v>2</v>
      </c>
      <c r="AB24">
        <f>COUNTIF(AA24, 'Data Input'!$D$24)</f>
        <v>1</v>
      </c>
      <c r="AC24">
        <f>IF('Data Input'!$D$24="Yes", 1, 0)</f>
        <v>1</v>
      </c>
    </row>
    <row r="25" spans="1:29" x14ac:dyDescent="0.3">
      <c r="A25">
        <v>19</v>
      </c>
      <c r="B25" s="4" t="s">
        <v>45</v>
      </c>
      <c r="C25" t="s">
        <v>1</v>
      </c>
      <c r="D25">
        <f>COUNTIF(C25, 'Data Input'!$D$5)</f>
        <v>0</v>
      </c>
      <c r="E25">
        <f>IF('Data Input'!$D$5="Yes", 1, 0)</f>
        <v>1</v>
      </c>
      <c r="H25" s="4" t="s">
        <v>45</v>
      </c>
      <c r="I25" s="6" t="s">
        <v>1</v>
      </c>
      <c r="J25">
        <f>COUNTIF(I25, 'Data Input'!$D$10)</f>
        <v>0</v>
      </c>
      <c r="K25">
        <f>IF('Data Input'!$D$10="Yes", 1, 0)</f>
        <v>1</v>
      </c>
      <c r="N25" s="4" t="s">
        <v>45</v>
      </c>
      <c r="O25" t="s">
        <v>1</v>
      </c>
      <c r="P25">
        <f>COUNTIF(O25, 'Data Input'!$D$20)</f>
        <v>0</v>
      </c>
      <c r="Q25">
        <f>IF('Data Input'!$D$20="Yes", 1, 0)</f>
        <v>1</v>
      </c>
      <c r="T25" s="4" t="s">
        <v>45</v>
      </c>
      <c r="U25" t="s">
        <v>1</v>
      </c>
      <c r="V25">
        <f>COUNTIF(U25, 'Data Input'!$D$15)</f>
        <v>1</v>
      </c>
      <c r="W25">
        <f>IF('Data Input'!$D$15="Yes", 1, 0)</f>
        <v>0</v>
      </c>
      <c r="Z25" s="4" t="s">
        <v>45</v>
      </c>
      <c r="AA25" t="s">
        <v>2</v>
      </c>
      <c r="AB25">
        <f>COUNTIF(AA25, 'Data Input'!$D$24)</f>
        <v>1</v>
      </c>
      <c r="AC25">
        <f>IF('Data Input'!$D$24="Yes", 1, 0)</f>
        <v>1</v>
      </c>
    </row>
    <row r="26" spans="1:29" ht="28.8" x14ac:dyDescent="0.3">
      <c r="A26">
        <v>20</v>
      </c>
      <c r="B26" s="4" t="s">
        <v>107</v>
      </c>
      <c r="C26" t="s">
        <v>1</v>
      </c>
      <c r="D26">
        <f>COUNTIF(C26, 'Data Input'!$D$5)</f>
        <v>0</v>
      </c>
      <c r="E26">
        <f>IF('Data Input'!$D$5="Yes", 1, 0)</f>
        <v>1</v>
      </c>
      <c r="H26" s="4" t="s">
        <v>46</v>
      </c>
      <c r="I26" s="6" t="s">
        <v>1</v>
      </c>
      <c r="J26">
        <f>COUNTIF(I26, 'Data Input'!$D$10)</f>
        <v>0</v>
      </c>
      <c r="K26">
        <f>IF('Data Input'!$D$10="Yes", 1, 0)</f>
        <v>1</v>
      </c>
      <c r="N26" s="4" t="s">
        <v>46</v>
      </c>
      <c r="O26" t="s">
        <v>1</v>
      </c>
      <c r="P26">
        <f>COUNTIF(O26, 'Data Input'!$D$20)</f>
        <v>0</v>
      </c>
      <c r="Q26">
        <f>IF('Data Input'!$D$20="Yes", 1, 0)</f>
        <v>1</v>
      </c>
      <c r="T26" s="4" t="s">
        <v>46</v>
      </c>
      <c r="U26" t="s">
        <v>1</v>
      </c>
      <c r="V26">
        <f>COUNTIF(U26, 'Data Input'!$D$15)</f>
        <v>1</v>
      </c>
      <c r="W26">
        <f>IF('Data Input'!$D$15="Yes", 1, 0)</f>
        <v>0</v>
      </c>
      <c r="Z26" s="4" t="s">
        <v>46</v>
      </c>
      <c r="AA26" t="s">
        <v>2</v>
      </c>
      <c r="AB26">
        <f>COUNTIF(AA26, 'Data Input'!$D$24)</f>
        <v>1</v>
      </c>
      <c r="AC26">
        <f>IF('Data Input'!$D$24="Yes", 1, 0)</f>
        <v>1</v>
      </c>
    </row>
    <row r="27" spans="1:29" ht="28.8" x14ac:dyDescent="0.3">
      <c r="A27">
        <v>21</v>
      </c>
      <c r="B27" s="4" t="s">
        <v>108</v>
      </c>
      <c r="C27" t="s">
        <v>1</v>
      </c>
      <c r="D27">
        <f>COUNTIF(C27, 'Data Input'!$D$5)</f>
        <v>0</v>
      </c>
      <c r="E27">
        <f>IF('Data Input'!$D$5="Yes", 1, 0)</f>
        <v>1</v>
      </c>
      <c r="H27" s="4" t="s">
        <v>47</v>
      </c>
      <c r="I27" s="6" t="s">
        <v>2</v>
      </c>
      <c r="J27">
        <f>COUNTIF(I27, 'Data Input'!$D$10)</f>
        <v>1</v>
      </c>
      <c r="K27">
        <f>IF('Data Input'!$D$10="Yes", 1, 0)</f>
        <v>1</v>
      </c>
      <c r="N27" s="4" t="s">
        <v>47</v>
      </c>
      <c r="O27" t="s">
        <v>2</v>
      </c>
      <c r="P27">
        <f>COUNTIF(O27, 'Data Input'!$D$20)</f>
        <v>1</v>
      </c>
      <c r="Q27">
        <f>IF('Data Input'!$D$20="Yes", 1, 0)</f>
        <v>1</v>
      </c>
      <c r="T27" s="4" t="s">
        <v>47</v>
      </c>
      <c r="U27" t="s">
        <v>1</v>
      </c>
      <c r="V27">
        <f>COUNTIF(U27, 'Data Input'!$D$15)</f>
        <v>1</v>
      </c>
      <c r="W27">
        <f>IF('Data Input'!$D$15="Yes", 1, 0)</f>
        <v>0</v>
      </c>
      <c r="Z27" s="4" t="s">
        <v>47</v>
      </c>
      <c r="AA27" t="s">
        <v>2</v>
      </c>
      <c r="AB27">
        <f>COUNTIF(AA27, 'Data Input'!$D$24)</f>
        <v>1</v>
      </c>
      <c r="AC27">
        <f>IF('Data Input'!$D$24="Yes", 1, 0)</f>
        <v>1</v>
      </c>
    </row>
    <row r="28" spans="1:29" x14ac:dyDescent="0.3">
      <c r="A28">
        <v>22</v>
      </c>
      <c r="B28" s="4" t="s">
        <v>48</v>
      </c>
      <c r="C28" t="s">
        <v>2</v>
      </c>
      <c r="D28">
        <f>COUNTIF(C28, 'Data Input'!$D$5)</f>
        <v>1</v>
      </c>
      <c r="E28">
        <f>IF('Data Input'!$D$5="Yes", 1, 0)</f>
        <v>1</v>
      </c>
      <c r="H28" s="4" t="s">
        <v>48</v>
      </c>
      <c r="I28" s="6" t="s">
        <v>1</v>
      </c>
      <c r="J28">
        <f>COUNTIF(I28, 'Data Input'!$D$10)</f>
        <v>0</v>
      </c>
      <c r="K28">
        <f>IF('Data Input'!$D$10="Yes", 1, 0)</f>
        <v>1</v>
      </c>
      <c r="N28" s="4" t="s">
        <v>48</v>
      </c>
      <c r="O28" t="s">
        <v>1</v>
      </c>
      <c r="P28">
        <f>COUNTIF(O28, 'Data Input'!$D$20)</f>
        <v>0</v>
      </c>
      <c r="Q28">
        <f>IF('Data Input'!$D$20="Yes", 1, 0)</f>
        <v>1</v>
      </c>
      <c r="T28" s="4" t="s">
        <v>48</v>
      </c>
      <c r="U28" t="s">
        <v>1</v>
      </c>
      <c r="V28">
        <f>COUNTIF(U28, 'Data Input'!$D$15)</f>
        <v>1</v>
      </c>
      <c r="W28">
        <f>IF('Data Input'!$D$15="Yes", 1, 0)</f>
        <v>0</v>
      </c>
      <c r="Z28" s="4" t="s">
        <v>48</v>
      </c>
      <c r="AA28" t="s">
        <v>2</v>
      </c>
      <c r="AB28">
        <f>COUNTIF(AA28, 'Data Input'!$D$24)</f>
        <v>1</v>
      </c>
      <c r="AC28">
        <f>IF('Data Input'!$D$24="Yes", 1, 0)</f>
        <v>1</v>
      </c>
    </row>
    <row r="29" spans="1:29" x14ac:dyDescent="0.3">
      <c r="A29">
        <v>23</v>
      </c>
      <c r="B29" s="4" t="s">
        <v>49</v>
      </c>
      <c r="C29" t="s">
        <v>2</v>
      </c>
      <c r="D29">
        <f>COUNTIF(C29, 'Data Input'!$D$5)</f>
        <v>1</v>
      </c>
      <c r="E29">
        <f>IF('Data Input'!$D$5="Yes", 1, 0)</f>
        <v>1</v>
      </c>
      <c r="H29" s="4" t="s">
        <v>49</v>
      </c>
      <c r="I29" s="6" t="s">
        <v>2</v>
      </c>
      <c r="J29">
        <f>COUNTIF(I29, 'Data Input'!$D$10)</f>
        <v>1</v>
      </c>
      <c r="K29">
        <f>IF('Data Input'!$D$10="Yes", 1, 0)</f>
        <v>1</v>
      </c>
      <c r="N29" s="4" t="s">
        <v>49</v>
      </c>
      <c r="O29" t="s">
        <v>2</v>
      </c>
      <c r="P29">
        <f>COUNTIF(O29, 'Data Input'!$D$20)</f>
        <v>1</v>
      </c>
      <c r="Q29">
        <f>IF('Data Input'!$D$20="Yes", 1, 0)</f>
        <v>1</v>
      </c>
      <c r="T29" s="4" t="s">
        <v>49</v>
      </c>
      <c r="U29" t="s">
        <v>1</v>
      </c>
      <c r="V29">
        <f>COUNTIF(U29, 'Data Input'!$D$15)</f>
        <v>1</v>
      </c>
      <c r="W29">
        <f>IF('Data Input'!$D$15="Yes", 1, 0)</f>
        <v>0</v>
      </c>
      <c r="Z29" s="4" t="s">
        <v>49</v>
      </c>
      <c r="AA29" t="s">
        <v>2</v>
      </c>
      <c r="AB29">
        <f>COUNTIF(AA29, 'Data Input'!$D$24)</f>
        <v>1</v>
      </c>
      <c r="AC29">
        <f>IF('Data Input'!$D$24="Yes", 1, 0)</f>
        <v>1</v>
      </c>
    </row>
    <row r="30" spans="1:29" x14ac:dyDescent="0.3">
      <c r="A30">
        <v>24</v>
      </c>
      <c r="B30" s="4" t="s">
        <v>50</v>
      </c>
      <c r="C30" t="s">
        <v>1</v>
      </c>
      <c r="D30">
        <f>COUNTIF(C30, 'Data Input'!$D$5)</f>
        <v>0</v>
      </c>
      <c r="E30">
        <f>IF('Data Input'!$D$5="Yes", 1, 0)</f>
        <v>1</v>
      </c>
      <c r="H30" s="4" t="s">
        <v>50</v>
      </c>
      <c r="I30" s="6" t="s">
        <v>2</v>
      </c>
      <c r="J30">
        <f>COUNTIF(I30, 'Data Input'!$D$10)</f>
        <v>1</v>
      </c>
      <c r="K30">
        <f>IF('Data Input'!$D$10="Yes", 1, 0)</f>
        <v>1</v>
      </c>
      <c r="N30" s="4" t="s">
        <v>50</v>
      </c>
      <c r="O30" t="s">
        <v>2</v>
      </c>
      <c r="P30">
        <f>COUNTIF(O30, 'Data Input'!$D$20)</f>
        <v>1</v>
      </c>
      <c r="Q30">
        <f>IF('Data Input'!$D$20="Yes", 1, 0)</f>
        <v>1</v>
      </c>
      <c r="T30" s="4" t="s">
        <v>50</v>
      </c>
      <c r="U30" t="s">
        <v>1</v>
      </c>
      <c r="V30">
        <f>COUNTIF(U30, 'Data Input'!$D$15)</f>
        <v>1</v>
      </c>
      <c r="W30">
        <f>IF('Data Input'!$D$15="Yes", 1, 0)</f>
        <v>0</v>
      </c>
      <c r="Z30" s="4" t="s">
        <v>50</v>
      </c>
      <c r="AA30" t="s">
        <v>2</v>
      </c>
      <c r="AB30">
        <f>COUNTIF(AA30, 'Data Input'!$D$24)</f>
        <v>1</v>
      </c>
      <c r="AC30">
        <f>IF('Data Input'!$D$24="Yes", 1, 0)</f>
        <v>1</v>
      </c>
    </row>
    <row r="31" spans="1:29" x14ac:dyDescent="0.3">
      <c r="A31" s="23"/>
      <c r="B31" s="27"/>
      <c r="H31" s="4"/>
      <c r="I31" s="3"/>
      <c r="N31" s="4"/>
      <c r="T31" s="4"/>
      <c r="Z31" s="4"/>
    </row>
    <row r="32" spans="1:29" x14ac:dyDescent="0.3">
      <c r="A32">
        <v>25</v>
      </c>
      <c r="B32" s="4" t="s">
        <v>51</v>
      </c>
      <c r="C32" t="s">
        <v>1</v>
      </c>
      <c r="D32">
        <f>COUNTIF(C32, 'Data Input'!$D$5)</f>
        <v>0</v>
      </c>
      <c r="E32">
        <f>IF('Data Input'!$D$5="Yes", 1, 0)</f>
        <v>1</v>
      </c>
      <c r="H32" s="4" t="s">
        <v>51</v>
      </c>
      <c r="I32" s="3" t="s">
        <v>1</v>
      </c>
      <c r="J32">
        <f>COUNTIF(I32, 'Data Input'!$D$10)</f>
        <v>0</v>
      </c>
      <c r="K32">
        <f>IF('Data Input'!$D$10="Yes", 1, 0)</f>
        <v>1</v>
      </c>
      <c r="N32" s="4" t="s">
        <v>51</v>
      </c>
      <c r="O32" t="s">
        <v>1</v>
      </c>
      <c r="P32">
        <f>COUNTIF(O32, 'Data Input'!$D$20)</f>
        <v>0</v>
      </c>
      <c r="Q32">
        <f>IF('Data Input'!$D$20="Yes", 1, 0)</f>
        <v>1</v>
      </c>
      <c r="T32" s="4" t="s">
        <v>51</v>
      </c>
      <c r="U32" t="s">
        <v>1</v>
      </c>
      <c r="V32">
        <f>COUNTIF(U32, 'Data Input'!$D$15)</f>
        <v>1</v>
      </c>
      <c r="W32">
        <f>IF('Data Input'!$D$15="Yes", 1, 0)</f>
        <v>0</v>
      </c>
      <c r="Z32" s="4" t="s">
        <v>51</v>
      </c>
      <c r="AA32" t="s">
        <v>1</v>
      </c>
      <c r="AB32">
        <f>COUNTIF(AA32, 'Data Input'!$D$24)</f>
        <v>0</v>
      </c>
      <c r="AC32">
        <f>IF('Data Input'!$D$24="Yes", 1, 0)</f>
        <v>1</v>
      </c>
    </row>
    <row r="33" spans="1:26" x14ac:dyDescent="0.3">
      <c r="A33" s="34">
        <v>26</v>
      </c>
      <c r="B33" s="7" t="s">
        <v>123</v>
      </c>
      <c r="H33" s="4"/>
      <c r="I33" s="3"/>
      <c r="N33" s="4"/>
      <c r="T33" s="4"/>
      <c r="Z33" s="4"/>
    </row>
    <row r="34" spans="1:26" x14ac:dyDescent="0.3">
      <c r="A34" s="23"/>
      <c r="B34" s="28"/>
      <c r="H34" s="4"/>
      <c r="I34" s="3"/>
      <c r="N34" s="4"/>
      <c r="T34" s="4"/>
      <c r="Z34" s="4"/>
    </row>
    <row r="35" spans="1:26" x14ac:dyDescent="0.3">
      <c r="A35" s="23"/>
      <c r="B35" s="28"/>
      <c r="H35" s="4"/>
      <c r="I35" s="3"/>
      <c r="N35" s="4"/>
      <c r="T35" s="4"/>
      <c r="Z35" s="4"/>
    </row>
    <row r="36" spans="1:26" x14ac:dyDescent="0.3">
      <c r="A36" s="34">
        <v>27</v>
      </c>
      <c r="B36" s="4" t="s">
        <v>125</v>
      </c>
      <c r="H36" s="4"/>
      <c r="I36" s="3"/>
      <c r="N36" s="4"/>
      <c r="T36" s="4"/>
      <c r="Z36" s="4"/>
    </row>
    <row r="37" spans="1:26" ht="28.8" x14ac:dyDescent="0.3">
      <c r="A37" s="34">
        <v>28</v>
      </c>
      <c r="B37" s="4" t="s">
        <v>87</v>
      </c>
      <c r="H37" s="4"/>
      <c r="I37" s="3"/>
      <c r="N37" s="4"/>
      <c r="T37" s="4"/>
      <c r="Z37" s="4"/>
    </row>
    <row r="38" spans="1:26" x14ac:dyDescent="0.3">
      <c r="A38" s="34">
        <v>29</v>
      </c>
      <c r="B38" s="4" t="s">
        <v>52</v>
      </c>
      <c r="H38" s="4"/>
      <c r="I38" s="3"/>
      <c r="N38" s="4"/>
      <c r="T38" s="4"/>
      <c r="Z38" s="4"/>
    </row>
    <row r="39" spans="1:26" ht="28.8" x14ac:dyDescent="0.3">
      <c r="A39" s="34">
        <v>30</v>
      </c>
      <c r="B39" s="4" t="s">
        <v>124</v>
      </c>
      <c r="H39" s="4"/>
      <c r="I39" s="3"/>
      <c r="N39" s="4"/>
      <c r="T39" s="4"/>
      <c r="Z39" s="4"/>
    </row>
    <row r="40" spans="1:26" x14ac:dyDescent="0.3">
      <c r="A40" s="23"/>
      <c r="B40" s="27"/>
      <c r="H40" s="4"/>
      <c r="I40" s="3"/>
      <c r="N40" s="4"/>
      <c r="T40" s="4"/>
      <c r="Z40" s="4"/>
    </row>
    <row r="41" spans="1:26" x14ac:dyDescent="0.3">
      <c r="A41" s="23"/>
      <c r="B41" s="27"/>
      <c r="H41" s="4"/>
      <c r="I41" s="3"/>
      <c r="N41" s="4"/>
      <c r="T41" s="4"/>
      <c r="Z41" s="4"/>
    </row>
    <row r="42" spans="1:26" x14ac:dyDescent="0.3">
      <c r="A42" s="23"/>
      <c r="B42" s="27"/>
      <c r="H42" s="4"/>
      <c r="I42" s="3"/>
      <c r="N42" s="4"/>
      <c r="T42" s="4"/>
      <c r="Z42" s="4"/>
    </row>
    <row r="43" spans="1:26" ht="28.8" x14ac:dyDescent="0.3">
      <c r="A43" s="34">
        <v>31</v>
      </c>
      <c r="B43" s="4" t="s">
        <v>122</v>
      </c>
      <c r="H43" s="4"/>
      <c r="I43" s="3"/>
      <c r="N43" s="4"/>
      <c r="T43" s="4"/>
      <c r="Z43" s="4"/>
    </row>
    <row r="44" spans="1:26" x14ac:dyDescent="0.3">
      <c r="A44" s="34">
        <v>32</v>
      </c>
      <c r="B44" s="4" t="s">
        <v>53</v>
      </c>
      <c r="H44" s="4"/>
      <c r="I44" s="3"/>
      <c r="N44" s="4"/>
      <c r="T44" s="4"/>
      <c r="Z44" s="4"/>
    </row>
    <row r="45" spans="1:26" ht="28.8" x14ac:dyDescent="0.3">
      <c r="A45" s="34">
        <v>33</v>
      </c>
      <c r="B45" s="4" t="s">
        <v>121</v>
      </c>
      <c r="H45" s="4"/>
      <c r="I45" s="3"/>
      <c r="N45" s="4"/>
      <c r="T45" s="4"/>
      <c r="Z45" s="4"/>
    </row>
    <row r="46" spans="1:26" ht="28.8" x14ac:dyDescent="0.3">
      <c r="A46" s="34">
        <v>34</v>
      </c>
      <c r="B46" s="4" t="s">
        <v>54</v>
      </c>
      <c r="H46" s="4"/>
      <c r="I46" s="3"/>
      <c r="N46" s="4"/>
      <c r="T46" s="4"/>
      <c r="Z46" s="4"/>
    </row>
    <row r="47" spans="1:26" x14ac:dyDescent="0.3">
      <c r="A47" s="23"/>
      <c r="B47" s="27"/>
      <c r="H47" s="4"/>
      <c r="I47" s="3"/>
      <c r="N47" s="4"/>
      <c r="T47" s="4"/>
      <c r="Z47" s="4"/>
    </row>
    <row r="48" spans="1:26" x14ac:dyDescent="0.3">
      <c r="A48" s="34">
        <v>35</v>
      </c>
      <c r="B48" s="4" t="s">
        <v>81</v>
      </c>
      <c r="H48" s="4"/>
      <c r="I48" s="3"/>
      <c r="N48" s="4"/>
      <c r="T48" s="4"/>
      <c r="Z48" s="4"/>
    </row>
    <row r="49" spans="1:29" x14ac:dyDescent="0.3">
      <c r="A49" s="34">
        <v>36</v>
      </c>
      <c r="B49" s="7" t="s">
        <v>119</v>
      </c>
      <c r="H49" s="4"/>
      <c r="I49" s="3"/>
      <c r="N49" s="4"/>
      <c r="T49" s="4"/>
      <c r="Z49" s="4"/>
    </row>
    <row r="50" spans="1:29" x14ac:dyDescent="0.3">
      <c r="A50" s="23"/>
      <c r="B50" s="28"/>
      <c r="H50" s="4"/>
      <c r="I50" s="3"/>
      <c r="N50" s="4"/>
      <c r="T50" s="4"/>
      <c r="Z50" s="4"/>
    </row>
    <row r="51" spans="1:29" x14ac:dyDescent="0.3">
      <c r="A51" s="23"/>
      <c r="B51" s="27"/>
      <c r="H51" s="4"/>
      <c r="I51" s="3"/>
      <c r="N51" s="4"/>
      <c r="T51" s="4"/>
      <c r="Z51" s="4"/>
    </row>
    <row r="52" spans="1:29" x14ac:dyDescent="0.3">
      <c r="A52" s="34">
        <v>37</v>
      </c>
      <c r="B52" s="4" t="s">
        <v>55</v>
      </c>
      <c r="H52" s="4"/>
      <c r="I52" s="3"/>
      <c r="N52" s="4"/>
      <c r="T52" s="4"/>
      <c r="Z52" s="4"/>
    </row>
    <row r="53" spans="1:29" x14ac:dyDescent="0.3">
      <c r="A53" s="34">
        <v>38</v>
      </c>
      <c r="B53" s="4" t="s">
        <v>84</v>
      </c>
      <c r="H53" s="4"/>
      <c r="I53" s="3"/>
      <c r="N53" s="4"/>
      <c r="T53" s="4"/>
      <c r="Z53" s="4"/>
    </row>
    <row r="54" spans="1:29" ht="28.8" x14ac:dyDescent="0.3">
      <c r="A54" s="34">
        <v>39</v>
      </c>
      <c r="B54" s="7" t="s">
        <v>120</v>
      </c>
      <c r="H54" s="4"/>
      <c r="I54" s="3"/>
      <c r="N54" s="4"/>
      <c r="T54" s="4"/>
      <c r="Z54" s="4"/>
    </row>
    <row r="55" spans="1:29" x14ac:dyDescent="0.3">
      <c r="A55" s="23"/>
      <c r="B55" s="28"/>
      <c r="H55" s="4"/>
      <c r="I55" s="3"/>
      <c r="N55" s="4"/>
      <c r="T55" s="4"/>
      <c r="Z55" s="4"/>
    </row>
    <row r="56" spans="1:29" x14ac:dyDescent="0.3">
      <c r="A56" s="34">
        <v>41</v>
      </c>
      <c r="B56" s="4" t="s">
        <v>56</v>
      </c>
      <c r="H56" s="4"/>
      <c r="I56" s="3"/>
      <c r="N56" s="4"/>
      <c r="T56" s="4"/>
      <c r="Z56" s="4"/>
    </row>
    <row r="57" spans="1:29" x14ac:dyDescent="0.3">
      <c r="A57">
        <v>41</v>
      </c>
      <c r="B57" s="4" t="s">
        <v>57</v>
      </c>
      <c r="C57" t="s">
        <v>1</v>
      </c>
      <c r="D57">
        <f>COUNTIF(C57, 'Data Input'!$D$5)</f>
        <v>0</v>
      </c>
      <c r="E57">
        <f>IF('Data Input'!$D$5="Yes", 1, 0)</f>
        <v>1</v>
      </c>
      <c r="H57" s="4" t="s">
        <v>57</v>
      </c>
      <c r="I57" s="3" t="s">
        <v>1</v>
      </c>
      <c r="J57">
        <f>COUNTIF(I57, 'Data Input'!$D$10)</f>
        <v>0</v>
      </c>
      <c r="K57">
        <f>IF('Data Input'!$D$10="Yes", 1, 0)</f>
        <v>1</v>
      </c>
      <c r="N57" s="4" t="s">
        <v>57</v>
      </c>
      <c r="O57" t="s">
        <v>1</v>
      </c>
      <c r="P57">
        <f>COUNTIF(O57, 'Data Input'!$D$20)</f>
        <v>0</v>
      </c>
      <c r="Q57">
        <f>IF('Data Input'!$D$20="Yes", 1, 0)</f>
        <v>1</v>
      </c>
      <c r="T57" s="4" t="s">
        <v>57</v>
      </c>
      <c r="U57" t="s">
        <v>1</v>
      </c>
      <c r="V57">
        <f>COUNTIF(U57, 'Data Input'!$D$15)</f>
        <v>1</v>
      </c>
      <c r="W57">
        <f>IF('Data Input'!$D$15="Yes", 1, 0)</f>
        <v>0</v>
      </c>
      <c r="Z57" s="4" t="s">
        <v>57</v>
      </c>
      <c r="AA57" t="s">
        <v>1</v>
      </c>
      <c r="AB57">
        <f>COUNTIF(AA57, 'Data Input'!$D$24)</f>
        <v>0</v>
      </c>
      <c r="AC57">
        <f>IF('Data Input'!$D$24="Yes", 1, 0)</f>
        <v>1</v>
      </c>
    </row>
    <row r="58" spans="1:29" x14ac:dyDescent="0.3">
      <c r="A58">
        <v>42</v>
      </c>
      <c r="B58" s="4" t="s">
        <v>58</v>
      </c>
      <c r="C58" t="s">
        <v>1</v>
      </c>
      <c r="D58">
        <f>COUNTIF(C58, 'Data Input'!$D$5)</f>
        <v>0</v>
      </c>
      <c r="E58">
        <f>IF('Data Input'!$D$5="Yes", 1, 0)</f>
        <v>1</v>
      </c>
      <c r="H58" s="4" t="s">
        <v>58</v>
      </c>
      <c r="I58" s="3" t="s">
        <v>1</v>
      </c>
      <c r="J58">
        <f>COUNTIF(I58, 'Data Input'!$D$10)</f>
        <v>0</v>
      </c>
      <c r="K58">
        <f>IF('Data Input'!$D$10="Yes", 1, 0)</f>
        <v>1</v>
      </c>
      <c r="N58" s="4" t="s">
        <v>58</v>
      </c>
      <c r="O58" t="s">
        <v>1</v>
      </c>
      <c r="P58">
        <f>COUNTIF(O58, 'Data Input'!$D$20)</f>
        <v>0</v>
      </c>
      <c r="Q58">
        <f>IF('Data Input'!$D$20="Yes", 1, 0)</f>
        <v>1</v>
      </c>
      <c r="T58" s="4" t="s">
        <v>58</v>
      </c>
      <c r="U58" t="s">
        <v>1</v>
      </c>
      <c r="V58">
        <f>COUNTIF(U58, 'Data Input'!$D$15)</f>
        <v>1</v>
      </c>
      <c r="W58">
        <f>IF('Data Input'!$D$15="Yes", 1, 0)</f>
        <v>0</v>
      </c>
      <c r="Z58" s="4" t="s">
        <v>58</v>
      </c>
      <c r="AA58" t="s">
        <v>1</v>
      </c>
      <c r="AB58">
        <f>COUNTIF(AA58, 'Data Input'!$D$24)</f>
        <v>0</v>
      </c>
      <c r="AC58">
        <f>IF('Data Input'!$D$24="Yes", 1, 0)</f>
        <v>1</v>
      </c>
    </row>
    <row r="59" spans="1:29" x14ac:dyDescent="0.3">
      <c r="A59">
        <v>43</v>
      </c>
      <c r="B59" s="4" t="s">
        <v>59</v>
      </c>
      <c r="C59" t="s">
        <v>1</v>
      </c>
      <c r="D59">
        <f>COUNTIF(C59, 'Data Input'!$D$5)</f>
        <v>0</v>
      </c>
      <c r="E59">
        <f>IF('Data Input'!$D$5="Yes", 1, 0)</f>
        <v>1</v>
      </c>
      <c r="H59" s="4" t="s">
        <v>59</v>
      </c>
      <c r="I59" s="3" t="s">
        <v>1</v>
      </c>
      <c r="J59">
        <f>COUNTIF(I59, 'Data Input'!$D$10)</f>
        <v>0</v>
      </c>
      <c r="K59">
        <f>IF('Data Input'!$D$10="Yes", 1, 0)</f>
        <v>1</v>
      </c>
      <c r="N59" s="4" t="s">
        <v>59</v>
      </c>
      <c r="O59" t="s">
        <v>1</v>
      </c>
      <c r="P59">
        <f>COUNTIF(O59, 'Data Input'!$D$20)</f>
        <v>0</v>
      </c>
      <c r="Q59">
        <f>IF('Data Input'!$D$20="Yes", 1, 0)</f>
        <v>1</v>
      </c>
      <c r="T59" s="4" t="s">
        <v>59</v>
      </c>
      <c r="U59" t="s">
        <v>1</v>
      </c>
      <c r="V59">
        <f>COUNTIF(U59, 'Data Input'!$D$15)</f>
        <v>1</v>
      </c>
      <c r="W59">
        <f>IF('Data Input'!$D$15="Yes", 1, 0)</f>
        <v>0</v>
      </c>
      <c r="Z59" s="4" t="s">
        <v>59</v>
      </c>
      <c r="AA59" t="s">
        <v>1</v>
      </c>
      <c r="AB59">
        <f>COUNTIF(AA59, 'Data Input'!$D$24)</f>
        <v>0</v>
      </c>
      <c r="AC59">
        <f>IF('Data Input'!$D$24="Yes", 1, 0)</f>
        <v>1</v>
      </c>
    </row>
    <row r="60" spans="1:29" x14ac:dyDescent="0.3">
      <c r="A60">
        <v>44</v>
      </c>
      <c r="B60" s="4" t="s">
        <v>60</v>
      </c>
      <c r="C60" t="s">
        <v>1</v>
      </c>
      <c r="D60">
        <f>COUNTIF(C60, 'Data Input'!$D$5)</f>
        <v>0</v>
      </c>
      <c r="E60">
        <f>IF('Data Input'!$D$5="Yes", 1, 0)</f>
        <v>1</v>
      </c>
      <c r="H60" s="4" t="s">
        <v>60</v>
      </c>
      <c r="I60" s="3" t="s">
        <v>1</v>
      </c>
      <c r="J60">
        <f>COUNTIF(I60, 'Data Input'!$D$10)</f>
        <v>0</v>
      </c>
      <c r="K60">
        <f>IF('Data Input'!$D$10="Yes", 1, 0)</f>
        <v>1</v>
      </c>
      <c r="N60" s="4" t="s">
        <v>60</v>
      </c>
      <c r="O60" t="s">
        <v>1</v>
      </c>
      <c r="P60">
        <f>COUNTIF(O60, 'Data Input'!$D$20)</f>
        <v>0</v>
      </c>
      <c r="Q60">
        <f>IF('Data Input'!$D$20="Yes", 1, 0)</f>
        <v>1</v>
      </c>
      <c r="T60" s="4" t="s">
        <v>60</v>
      </c>
      <c r="U60" t="s">
        <v>1</v>
      </c>
      <c r="V60">
        <f>COUNTIF(U60, 'Data Input'!$D$15)</f>
        <v>1</v>
      </c>
      <c r="W60">
        <f>IF('Data Input'!$D$15="Yes", 1, 0)</f>
        <v>0</v>
      </c>
      <c r="Z60" s="4" t="s">
        <v>60</v>
      </c>
      <c r="AA60" t="s">
        <v>1</v>
      </c>
      <c r="AB60">
        <f>COUNTIF(AA60, 'Data Input'!$D$24)</f>
        <v>0</v>
      </c>
      <c r="AC60">
        <f>IF('Data Input'!$D$24="Yes", 1, 0)</f>
        <v>1</v>
      </c>
    </row>
    <row r="61" spans="1:29" x14ac:dyDescent="0.3">
      <c r="A61" s="23"/>
      <c r="B61" s="27"/>
      <c r="H61" s="4"/>
      <c r="I61" s="3"/>
      <c r="N61" s="4"/>
      <c r="T61" s="4"/>
      <c r="Z61" s="4"/>
    </row>
    <row r="62" spans="1:29" x14ac:dyDescent="0.3">
      <c r="A62" s="34">
        <v>45</v>
      </c>
      <c r="B62" s="4" t="s">
        <v>130</v>
      </c>
      <c r="H62" s="4" t="s">
        <v>130</v>
      </c>
      <c r="I62" s="3"/>
      <c r="N62" s="4" t="s">
        <v>130</v>
      </c>
      <c r="T62" s="4" t="s">
        <v>130</v>
      </c>
      <c r="Z62" s="4" t="s">
        <v>130</v>
      </c>
    </row>
    <row r="63" spans="1:29" x14ac:dyDescent="0.3">
      <c r="A63" s="34">
        <v>46</v>
      </c>
      <c r="B63" s="4" t="s">
        <v>126</v>
      </c>
      <c r="H63" s="4" t="s">
        <v>126</v>
      </c>
      <c r="I63" s="3"/>
      <c r="N63" s="4" t="s">
        <v>126</v>
      </c>
      <c r="T63" s="4" t="s">
        <v>126</v>
      </c>
      <c r="Z63" s="4" t="s">
        <v>126</v>
      </c>
    </row>
    <row r="64" spans="1:29" x14ac:dyDescent="0.3">
      <c r="A64" s="38">
        <v>47</v>
      </c>
      <c r="B64" s="4" t="s">
        <v>131</v>
      </c>
      <c r="H64" s="4" t="s">
        <v>131</v>
      </c>
      <c r="I64" s="3"/>
      <c r="N64" s="4" t="s">
        <v>131</v>
      </c>
      <c r="T64" s="4" t="s">
        <v>131</v>
      </c>
      <c r="Z64" s="4" t="s">
        <v>131</v>
      </c>
    </row>
    <row r="65" spans="1:42" x14ac:dyDescent="0.3">
      <c r="A65" s="34">
        <v>48</v>
      </c>
      <c r="B65" s="4" t="s">
        <v>129</v>
      </c>
      <c r="H65" s="4" t="s">
        <v>129</v>
      </c>
      <c r="I65" s="3"/>
      <c r="N65" s="4" t="s">
        <v>129</v>
      </c>
      <c r="T65" s="4" t="s">
        <v>129</v>
      </c>
      <c r="Z65" s="4" t="s">
        <v>129</v>
      </c>
    </row>
    <row r="68" spans="1:42" ht="15" thickBot="1" x14ac:dyDescent="0.35"/>
    <row r="69" spans="1:42" s="10" customFormat="1" ht="15" thickBot="1" x14ac:dyDescent="0.35">
      <c r="F69" s="59"/>
      <c r="L69" s="59"/>
      <c r="R69" s="59"/>
      <c r="X69" s="59"/>
    </row>
    <row r="70" spans="1:42" s="25" customFormat="1" ht="28.8" x14ac:dyDescent="0.3">
      <c r="B70" s="101" t="s">
        <v>8</v>
      </c>
      <c r="C70" s="101"/>
      <c r="F70" s="58"/>
      <c r="H70" s="101" t="s">
        <v>9</v>
      </c>
      <c r="I70" s="101"/>
      <c r="L70" s="58"/>
      <c r="N70" s="25" t="s">
        <v>94</v>
      </c>
      <c r="R70" s="58"/>
      <c r="T70" s="101" t="s">
        <v>10</v>
      </c>
      <c r="U70" s="101"/>
      <c r="X70" s="58"/>
      <c r="Z70" s="101" t="s">
        <v>5</v>
      </c>
      <c r="AA70" s="101"/>
      <c r="AI70"/>
      <c r="AJ70" s="17" t="s">
        <v>76</v>
      </c>
      <c r="AK70" s="18" t="s">
        <v>133</v>
      </c>
      <c r="AL70" s="18" t="s">
        <v>134</v>
      </c>
      <c r="AM70" s="20" t="s">
        <v>135</v>
      </c>
      <c r="AN70" s="18" t="s">
        <v>77</v>
      </c>
      <c r="AO70" s="18" t="s">
        <v>85</v>
      </c>
      <c r="AP70" s="19" t="s">
        <v>202</v>
      </c>
    </row>
    <row r="71" spans="1:42" ht="57.6" x14ac:dyDescent="0.3">
      <c r="A71" s="34">
        <v>1</v>
      </c>
      <c r="B71" s="57" t="s">
        <v>117</v>
      </c>
      <c r="H71" s="57" t="s">
        <v>117</v>
      </c>
      <c r="I71" s="3"/>
      <c r="N71" s="7"/>
      <c r="T71" s="57" t="s">
        <v>117</v>
      </c>
      <c r="Z71" s="57" t="s">
        <v>117</v>
      </c>
      <c r="AI71" s="50">
        <v>1</v>
      </c>
      <c r="AJ71" s="39" t="s">
        <v>249</v>
      </c>
      <c r="AK71" s="40" t="s">
        <v>137</v>
      </c>
      <c r="AL71" s="40" t="s">
        <v>138</v>
      </c>
      <c r="AM71" s="40" t="s">
        <v>268</v>
      </c>
      <c r="AN71" s="40" t="s">
        <v>139</v>
      </c>
      <c r="AO71" s="40" t="s">
        <v>140</v>
      </c>
      <c r="AP71" s="41"/>
    </row>
    <row r="72" spans="1:42" ht="28.8" x14ac:dyDescent="0.3">
      <c r="A72">
        <v>2</v>
      </c>
      <c r="B72" s="4" t="s">
        <v>79</v>
      </c>
      <c r="C72">
        <f>IF('Data Input'!$D$5 = "No", D5, E5)</f>
        <v>1</v>
      </c>
      <c r="H72" s="4" t="s">
        <v>79</v>
      </c>
      <c r="I72" s="3">
        <f>IF(OR(AND('Data Input'!$D$10="No",'Data Input'!$D$20="Yes"),AND('Data Input'!$D$10="Yes",'Data Input'!$D$20="Yes"),AND('Data Input'!$D$10="Yes",'Data Input'!$D$20="No")),1, D149)</f>
        <v>1</v>
      </c>
      <c r="N72" s="4"/>
      <c r="T72" s="4" t="s">
        <v>79</v>
      </c>
      <c r="U72">
        <f>IF('Data Input'!$D$15 = "No", V5, W5)</f>
        <v>1</v>
      </c>
      <c r="Z72" s="4" t="s">
        <v>79</v>
      </c>
      <c r="AA72">
        <f>IF('Data Input'!$D$24 = "No", AB5, AC5)</f>
        <v>1</v>
      </c>
      <c r="AI72" s="25">
        <v>2</v>
      </c>
      <c r="AJ72" s="49" t="s">
        <v>79</v>
      </c>
      <c r="AK72" s="42" t="s">
        <v>200</v>
      </c>
      <c r="AL72" s="42" t="s">
        <v>138</v>
      </c>
      <c r="AM72" s="42" t="s">
        <v>253</v>
      </c>
      <c r="AN72" s="42" t="s">
        <v>201</v>
      </c>
      <c r="AO72" s="42" t="s">
        <v>100</v>
      </c>
      <c r="AP72" s="41">
        <f>SUM(AA72, U72, I72, C72)</f>
        <v>4</v>
      </c>
    </row>
    <row r="73" spans="1:42" x14ac:dyDescent="0.3">
      <c r="A73" s="34">
        <v>3</v>
      </c>
      <c r="B73" s="37"/>
      <c r="H73" s="37"/>
      <c r="I73" s="3"/>
      <c r="N73" s="4"/>
      <c r="T73" s="37"/>
      <c r="Z73" s="37"/>
      <c r="AI73" s="50">
        <v>3</v>
      </c>
      <c r="AJ73" s="39" t="s">
        <v>32</v>
      </c>
      <c r="AK73" s="40" t="s">
        <v>141</v>
      </c>
      <c r="AL73" s="40" t="s">
        <v>138</v>
      </c>
      <c r="AM73" s="40" t="s">
        <v>269</v>
      </c>
      <c r="AN73" s="40" t="s">
        <v>142</v>
      </c>
      <c r="AO73" s="40" t="s">
        <v>111</v>
      </c>
      <c r="AP73" s="41" t="s">
        <v>83</v>
      </c>
    </row>
    <row r="74" spans="1:42" x14ac:dyDescent="0.3">
      <c r="A74" s="23"/>
      <c r="B74" s="27"/>
      <c r="H74" s="27"/>
      <c r="I74" s="3"/>
      <c r="N74" s="4"/>
      <c r="T74" s="27"/>
      <c r="Z74" s="27"/>
      <c r="AI74" s="51"/>
      <c r="AJ74" s="26"/>
      <c r="AK74" s="43"/>
      <c r="AL74" s="43"/>
      <c r="AM74" s="43"/>
      <c r="AN74" s="43"/>
      <c r="AO74" s="43"/>
      <c r="AP74" s="41" t="s">
        <v>83</v>
      </c>
    </row>
    <row r="75" spans="1:42" ht="43.2" x14ac:dyDescent="0.3">
      <c r="A75" s="34">
        <v>4</v>
      </c>
      <c r="B75" s="37" t="s">
        <v>118</v>
      </c>
      <c r="H75" s="37" t="s">
        <v>118</v>
      </c>
      <c r="I75" s="3"/>
      <c r="N75" s="4"/>
      <c r="T75" s="37" t="s">
        <v>118</v>
      </c>
      <c r="Z75" s="37" t="s">
        <v>118</v>
      </c>
      <c r="AI75" s="50">
        <v>4</v>
      </c>
      <c r="AJ75" s="39" t="s">
        <v>118</v>
      </c>
      <c r="AK75" s="40" t="s">
        <v>143</v>
      </c>
      <c r="AL75" s="40" t="s">
        <v>138</v>
      </c>
      <c r="AM75" s="40" t="s">
        <v>253</v>
      </c>
      <c r="AN75" s="40" t="s">
        <v>144</v>
      </c>
      <c r="AO75" s="40" t="s">
        <v>145</v>
      </c>
      <c r="AP75" s="41" t="s">
        <v>83</v>
      </c>
    </row>
    <row r="76" spans="1:42" x14ac:dyDescent="0.3">
      <c r="A76" s="34">
        <v>5</v>
      </c>
      <c r="B76" s="37" t="s">
        <v>80</v>
      </c>
      <c r="H76" s="37" t="s">
        <v>80</v>
      </c>
      <c r="I76" s="3"/>
      <c r="N76" s="4"/>
      <c r="T76" s="37" t="s">
        <v>80</v>
      </c>
      <c r="Z76" s="37" t="s">
        <v>80</v>
      </c>
      <c r="AI76" s="50">
        <v>5</v>
      </c>
      <c r="AJ76" s="39" t="s">
        <v>80</v>
      </c>
      <c r="AK76" s="40" t="s">
        <v>146</v>
      </c>
      <c r="AL76" s="40" t="s">
        <v>138</v>
      </c>
      <c r="AM76" s="40" t="s">
        <v>270</v>
      </c>
      <c r="AN76" s="40" t="s">
        <v>147</v>
      </c>
      <c r="AO76" s="40" t="s">
        <v>102</v>
      </c>
      <c r="AP76" s="41" t="s">
        <v>83</v>
      </c>
    </row>
    <row r="77" spans="1:42" ht="28.8" x14ac:dyDescent="0.3">
      <c r="A77" s="34">
        <v>6</v>
      </c>
      <c r="B77" s="37" t="s">
        <v>33</v>
      </c>
      <c r="H77" s="37" t="s">
        <v>33</v>
      </c>
      <c r="I77" s="3"/>
      <c r="N77" s="4"/>
      <c r="T77" s="37" t="s">
        <v>33</v>
      </c>
      <c r="Z77" s="37" t="s">
        <v>33</v>
      </c>
      <c r="AI77" s="50">
        <v>6</v>
      </c>
      <c r="AJ77" s="39" t="s">
        <v>33</v>
      </c>
      <c r="AK77" s="40" t="s">
        <v>148</v>
      </c>
      <c r="AL77" s="40" t="s">
        <v>138</v>
      </c>
      <c r="AM77" s="40" t="s">
        <v>275</v>
      </c>
      <c r="AN77" s="40" t="s">
        <v>99</v>
      </c>
      <c r="AO77" s="40" t="s">
        <v>149</v>
      </c>
      <c r="AP77" s="41" t="s">
        <v>242</v>
      </c>
    </row>
    <row r="78" spans="1:42" x14ac:dyDescent="0.3">
      <c r="A78">
        <v>7</v>
      </c>
      <c r="B78" s="4" t="s">
        <v>34</v>
      </c>
      <c r="C78">
        <f>IF('Data Input'!$D$5 = "No", D11, E11)</f>
        <v>1</v>
      </c>
      <c r="H78" s="4" t="s">
        <v>34</v>
      </c>
      <c r="I78" s="3">
        <f>IF(OR(AND('Data Input'!$D$10="No",'Data Input'!$D$20="Yes"),AND('Data Input'!$D$10="Yes",'Data Input'!$D$20="Yes"),AND('Data Input'!$D$10="Yes",'Data Input'!$D$20="No")),1, D155)</f>
        <v>1</v>
      </c>
      <c r="N78" s="4"/>
      <c r="T78" s="4" t="s">
        <v>34</v>
      </c>
      <c r="U78">
        <f>IF('Data Input'!$D$15 = "No", V11, W11)</f>
        <v>1</v>
      </c>
      <c r="Z78" s="4" t="s">
        <v>34</v>
      </c>
      <c r="AA78">
        <f>IF('Data Input'!$D$24 = "No", AB11, AC11)</f>
        <v>1</v>
      </c>
      <c r="AI78" s="25">
        <v>7</v>
      </c>
      <c r="AJ78" s="16" t="s">
        <v>34</v>
      </c>
      <c r="AK78" s="42" t="s">
        <v>203</v>
      </c>
      <c r="AL78" s="42" t="s">
        <v>194</v>
      </c>
      <c r="AM78" s="42" t="s">
        <v>254</v>
      </c>
      <c r="AN78" s="42" t="s">
        <v>204</v>
      </c>
      <c r="AO78" s="42" t="s">
        <v>205</v>
      </c>
      <c r="AP78" s="41">
        <f t="shared" ref="AP78:AP131" si="0">SUM(AA78, U78, I78, C78)</f>
        <v>4</v>
      </c>
    </row>
    <row r="79" spans="1:42" x14ac:dyDescent="0.3">
      <c r="A79">
        <v>8</v>
      </c>
      <c r="B79" s="4" t="s">
        <v>35</v>
      </c>
      <c r="C79">
        <f>IF('Data Input'!$D$5 = "No", D12, E12)</f>
        <v>1</v>
      </c>
      <c r="H79" s="4" t="s">
        <v>35</v>
      </c>
      <c r="I79" s="3">
        <f>IF(OR(AND('Data Input'!$D$10="No",'Data Input'!$D$20="Yes"),AND('Data Input'!$D$10="Yes",'Data Input'!$D$20="Yes"),AND('Data Input'!$D$10="Yes",'Data Input'!$D$20="No")),1, D156)</f>
        <v>1</v>
      </c>
      <c r="N79" s="4"/>
      <c r="T79" s="4" t="s">
        <v>35</v>
      </c>
      <c r="U79">
        <f>IF('Data Input'!$D$15 = "No", V12, W12)</f>
        <v>1</v>
      </c>
      <c r="Z79" s="4" t="s">
        <v>35</v>
      </c>
      <c r="AA79">
        <f>IF('Data Input'!$D$24 = "No", AB12, AC12)</f>
        <v>1</v>
      </c>
      <c r="AI79" s="25">
        <v>8</v>
      </c>
      <c r="AJ79" s="16" t="s">
        <v>35</v>
      </c>
      <c r="AK79" s="42" t="s">
        <v>203</v>
      </c>
      <c r="AL79" s="42" t="s">
        <v>194</v>
      </c>
      <c r="AM79" s="42" t="s">
        <v>255</v>
      </c>
      <c r="AN79" s="42" t="s">
        <v>206</v>
      </c>
      <c r="AO79" s="42" t="s">
        <v>207</v>
      </c>
      <c r="AP79" s="41">
        <f t="shared" si="0"/>
        <v>4</v>
      </c>
    </row>
    <row r="80" spans="1:42" x14ac:dyDescent="0.3">
      <c r="A80">
        <v>9</v>
      </c>
      <c r="B80" s="4" t="s">
        <v>36</v>
      </c>
      <c r="C80">
        <f>IF('Data Input'!$D$5 = "No", D13, E13)</f>
        <v>1</v>
      </c>
      <c r="H80" s="4" t="s">
        <v>36</v>
      </c>
      <c r="I80" s="3">
        <f>IF(OR(AND('Data Input'!$D$10="No",'Data Input'!$D$20="Yes"),AND('Data Input'!$D$10="Yes",'Data Input'!$D$20="Yes"),AND('Data Input'!$D$10="Yes",'Data Input'!$D$20="No")),1, D157)</f>
        <v>1</v>
      </c>
      <c r="N80" s="4"/>
      <c r="T80" s="4" t="s">
        <v>36</v>
      </c>
      <c r="U80">
        <f>IF('Data Input'!$D$15 = "No", V13, W13)</f>
        <v>1</v>
      </c>
      <c r="Z80" s="4" t="s">
        <v>36</v>
      </c>
      <c r="AA80">
        <f>IF('Data Input'!$D$24 = "No", AB13, AC13)</f>
        <v>1</v>
      </c>
      <c r="AI80" s="25">
        <v>9</v>
      </c>
      <c r="AJ80" s="16" t="s">
        <v>36</v>
      </c>
      <c r="AK80" s="42" t="s">
        <v>203</v>
      </c>
      <c r="AL80" s="42" t="s">
        <v>194</v>
      </c>
      <c r="AM80" s="42" t="s">
        <v>255</v>
      </c>
      <c r="AN80" s="42" t="s">
        <v>105</v>
      </c>
      <c r="AO80" s="42" t="s">
        <v>208</v>
      </c>
      <c r="AP80" s="41">
        <f t="shared" si="0"/>
        <v>4</v>
      </c>
    </row>
    <row r="81" spans="1:42" x14ac:dyDescent="0.3">
      <c r="A81">
        <v>10</v>
      </c>
      <c r="B81" s="4" t="s">
        <v>82</v>
      </c>
      <c r="C81">
        <f>IF('Data Input'!$D$5 = "No", D14, E14)</f>
        <v>1</v>
      </c>
      <c r="H81" s="4" t="s">
        <v>82</v>
      </c>
      <c r="I81" s="3">
        <f>IF(OR(AND('Data Input'!$D$10="No",'Data Input'!$D$20="Yes"),AND('Data Input'!$D$10="Yes",'Data Input'!$D$20="Yes"),AND('Data Input'!$D$10="Yes",'Data Input'!$D$20="No")),1, D158)</f>
        <v>1</v>
      </c>
      <c r="N81" s="4"/>
      <c r="T81" s="4" t="s">
        <v>82</v>
      </c>
      <c r="U81">
        <f>IF('Data Input'!$D$15 = "No", V14, W14)</f>
        <v>1</v>
      </c>
      <c r="Z81" s="4" t="s">
        <v>82</v>
      </c>
      <c r="AA81">
        <f>IF('Data Input'!$D$24 = "No", AB14, AC14)</f>
        <v>1</v>
      </c>
      <c r="AI81" s="25">
        <v>10</v>
      </c>
      <c r="AJ81" s="16" t="s">
        <v>82</v>
      </c>
      <c r="AK81" s="42" t="s">
        <v>203</v>
      </c>
      <c r="AL81" s="42" t="s">
        <v>194</v>
      </c>
      <c r="AM81" s="42" t="s">
        <v>256</v>
      </c>
      <c r="AN81" s="42" t="s">
        <v>209</v>
      </c>
      <c r="AO81" s="42" t="s">
        <v>210</v>
      </c>
      <c r="AP81" s="41">
        <f t="shared" si="0"/>
        <v>4</v>
      </c>
    </row>
    <row r="82" spans="1:42" x14ac:dyDescent="0.3">
      <c r="A82">
        <v>11</v>
      </c>
      <c r="B82" s="4" t="s">
        <v>0</v>
      </c>
      <c r="C82">
        <f>IF('Data Input'!$D$5 = "No", D15, E15)</f>
        <v>1</v>
      </c>
      <c r="H82" s="4" t="s">
        <v>0</v>
      </c>
      <c r="I82" s="3">
        <f>IF(OR(AND('Data Input'!$D$10="No",'Data Input'!$D$20="Yes"),AND('Data Input'!$D$10="Yes",'Data Input'!$D$20="Yes"),AND('Data Input'!$D$10="Yes",'Data Input'!$D$20="No")),1, D159)</f>
        <v>1</v>
      </c>
      <c r="N82" s="4"/>
      <c r="T82" s="4" t="s">
        <v>0</v>
      </c>
      <c r="U82">
        <f>IF('Data Input'!$D$15 = "No", V15, W15)</f>
        <v>0</v>
      </c>
      <c r="Z82" s="4" t="s">
        <v>0</v>
      </c>
      <c r="AA82">
        <f>IF('Data Input'!$D$24 = "No", AB15, AC15)</f>
        <v>1</v>
      </c>
      <c r="AI82" s="25">
        <v>11</v>
      </c>
      <c r="AJ82" s="16" t="s">
        <v>0</v>
      </c>
      <c r="AK82" s="42" t="s">
        <v>203</v>
      </c>
      <c r="AL82" s="42" t="s">
        <v>194</v>
      </c>
      <c r="AM82" s="42" t="s">
        <v>256</v>
      </c>
      <c r="AN82" s="42" t="s">
        <v>211</v>
      </c>
      <c r="AO82" s="42" t="s">
        <v>284</v>
      </c>
      <c r="AP82" s="41">
        <f t="shared" si="0"/>
        <v>3</v>
      </c>
    </row>
    <row r="83" spans="1:42" x14ac:dyDescent="0.3">
      <c r="A83" s="23"/>
      <c r="B83" s="28"/>
      <c r="H83" s="28"/>
      <c r="I83" s="3"/>
      <c r="N83" s="7"/>
      <c r="T83" s="28"/>
      <c r="Z83" s="28"/>
      <c r="AI83" s="51"/>
      <c r="AJ83" s="26"/>
      <c r="AK83" s="43"/>
      <c r="AL83" s="43"/>
      <c r="AM83" s="43"/>
      <c r="AN83" s="43"/>
      <c r="AO83" s="43"/>
      <c r="AP83" s="41" t="s">
        <v>242</v>
      </c>
    </row>
    <row r="84" spans="1:42" x14ac:dyDescent="0.3">
      <c r="A84" s="23"/>
      <c r="B84" s="28"/>
      <c r="H84" s="28"/>
      <c r="I84" s="3"/>
      <c r="N84" s="7"/>
      <c r="T84" s="28"/>
      <c r="Z84" s="28"/>
      <c r="AI84" s="51"/>
      <c r="AJ84" s="26"/>
      <c r="AK84" s="43"/>
      <c r="AL84" s="43"/>
      <c r="AM84" s="43"/>
      <c r="AN84" s="43"/>
      <c r="AO84" s="43"/>
      <c r="AP84" s="41" t="s">
        <v>83</v>
      </c>
    </row>
    <row r="85" spans="1:42" x14ac:dyDescent="0.3">
      <c r="A85">
        <v>12</v>
      </c>
      <c r="B85" s="4" t="s">
        <v>38</v>
      </c>
      <c r="C85">
        <f>IF('Data Input'!$D$5 = "No", D18, E18)</f>
        <v>1</v>
      </c>
      <c r="H85" s="4" t="s">
        <v>38</v>
      </c>
      <c r="I85" s="3">
        <f>IF(OR(AND('Data Input'!$D$10="No",'Data Input'!$D$20="Yes"),AND('Data Input'!$D$10="Yes",'Data Input'!$D$20="Yes"),AND('Data Input'!$D$10="Yes",'Data Input'!$D$20="No")),1, D162)</f>
        <v>1</v>
      </c>
      <c r="N85" s="4"/>
      <c r="T85" s="4" t="s">
        <v>38</v>
      </c>
      <c r="U85">
        <f>IF('Data Input'!$D$15 = "No", V18, W18)</f>
        <v>1</v>
      </c>
      <c r="Z85" s="4" t="s">
        <v>38</v>
      </c>
      <c r="AA85">
        <f>IF('Data Input'!$D$24 = "No", AB18, AC18)</f>
        <v>1</v>
      </c>
      <c r="AI85" s="25">
        <v>12</v>
      </c>
      <c r="AJ85" s="16" t="s">
        <v>38</v>
      </c>
      <c r="AK85" s="42" t="s">
        <v>203</v>
      </c>
      <c r="AL85" s="42" t="s">
        <v>194</v>
      </c>
      <c r="AM85" s="42" t="s">
        <v>257</v>
      </c>
      <c r="AN85" s="42" t="s">
        <v>212</v>
      </c>
      <c r="AO85" s="42" t="s">
        <v>213</v>
      </c>
      <c r="AP85" s="41">
        <f t="shared" si="0"/>
        <v>4</v>
      </c>
    </row>
    <row r="86" spans="1:42" x14ac:dyDescent="0.3">
      <c r="A86">
        <v>13</v>
      </c>
      <c r="B86" s="4" t="s">
        <v>39</v>
      </c>
      <c r="C86">
        <f>IF('Data Input'!$D$5 = "No", D19, E19)</f>
        <v>1</v>
      </c>
      <c r="H86" s="4" t="s">
        <v>39</v>
      </c>
      <c r="I86" s="3">
        <f>IF(OR(AND('Data Input'!$D$10="No",'Data Input'!$D$20="Yes"),AND('Data Input'!$D$10="Yes",'Data Input'!$D$20="Yes"),AND('Data Input'!$D$10="Yes",'Data Input'!$D$20="No")),1, D163)</f>
        <v>1</v>
      </c>
      <c r="N86" s="4"/>
      <c r="T86" s="4" t="s">
        <v>39</v>
      </c>
      <c r="U86">
        <f>IF('Data Input'!$D$15 = "No", V19, W19)</f>
        <v>1</v>
      </c>
      <c r="Z86" s="4" t="s">
        <v>39</v>
      </c>
      <c r="AA86">
        <f>IF('Data Input'!$D$24 = "No", AB19, AC19)</f>
        <v>1</v>
      </c>
      <c r="AI86" s="25">
        <v>13</v>
      </c>
      <c r="AJ86" s="16" t="s">
        <v>39</v>
      </c>
      <c r="AK86" s="42" t="s">
        <v>203</v>
      </c>
      <c r="AL86" s="42" t="s">
        <v>194</v>
      </c>
      <c r="AM86" s="42" t="s">
        <v>257</v>
      </c>
      <c r="AN86" s="42" t="s">
        <v>214</v>
      </c>
      <c r="AO86" s="42" t="s">
        <v>215</v>
      </c>
      <c r="AP86" s="41">
        <f t="shared" si="0"/>
        <v>4</v>
      </c>
    </row>
    <row r="87" spans="1:42" ht="16.2" customHeight="1" x14ac:dyDescent="0.3">
      <c r="A87">
        <v>14</v>
      </c>
      <c r="B87" s="4" t="s">
        <v>40</v>
      </c>
      <c r="C87">
        <f>IF('Data Input'!$D$5 = "No", D20, E20)</f>
        <v>1</v>
      </c>
      <c r="H87" s="4" t="s">
        <v>40</v>
      </c>
      <c r="I87" s="3">
        <f>IF(OR(AND('Data Input'!$D$10="No",'Data Input'!$D$20="Yes"),AND('Data Input'!$D$10="Yes",'Data Input'!$D$20="Yes"),AND('Data Input'!$D$10="Yes",'Data Input'!$D$20="No")),1, D164)</f>
        <v>1</v>
      </c>
      <c r="N87" s="4"/>
      <c r="T87" s="4" t="s">
        <v>40</v>
      </c>
      <c r="U87">
        <f>IF('Data Input'!$D$15 = "No", V20, W20)</f>
        <v>1</v>
      </c>
      <c r="Z87" s="4" t="s">
        <v>40</v>
      </c>
      <c r="AA87">
        <f>IF('Data Input'!$D$24 = "No", AB20, AC20)</f>
        <v>1</v>
      </c>
      <c r="AI87" s="25">
        <v>14</v>
      </c>
      <c r="AJ87" s="16" t="s">
        <v>40</v>
      </c>
      <c r="AK87" s="42" t="s">
        <v>203</v>
      </c>
      <c r="AL87" s="42" t="s">
        <v>194</v>
      </c>
      <c r="AM87" s="42" t="s">
        <v>258</v>
      </c>
      <c r="AN87" s="42" t="s">
        <v>88</v>
      </c>
      <c r="AO87" s="42" t="s">
        <v>216</v>
      </c>
      <c r="AP87" s="41">
        <f t="shared" si="0"/>
        <v>4</v>
      </c>
    </row>
    <row r="88" spans="1:42" ht="16.2" customHeight="1" x14ac:dyDescent="0.3">
      <c r="A88">
        <v>15</v>
      </c>
      <c r="B88" s="4" t="s">
        <v>127</v>
      </c>
      <c r="C88">
        <f>IF('Data Input'!$D$5 = "No", D21, E21)</f>
        <v>1</v>
      </c>
      <c r="H88" s="4" t="s">
        <v>127</v>
      </c>
      <c r="I88" s="3">
        <f>IF(OR(AND('Data Input'!$D$10="No",'Data Input'!$D$20="Yes"),AND('Data Input'!$D$10="Yes",'Data Input'!$D$20="Yes"),AND('Data Input'!$D$10="Yes",'Data Input'!$D$20="No")),1, D165)</f>
        <v>1</v>
      </c>
      <c r="N88" s="4"/>
      <c r="T88" s="4" t="s">
        <v>127</v>
      </c>
      <c r="U88">
        <f>IF('Data Input'!$D$15 = "No", V21, W21)</f>
        <v>1</v>
      </c>
      <c r="Z88" s="4" t="s">
        <v>127</v>
      </c>
      <c r="AA88">
        <f>IF('Data Input'!$D$24 = "No", AB21, AC21)</f>
        <v>1</v>
      </c>
      <c r="AI88" s="25">
        <v>15</v>
      </c>
      <c r="AJ88" s="16" t="s">
        <v>127</v>
      </c>
      <c r="AK88" s="42" t="s">
        <v>217</v>
      </c>
      <c r="AL88" s="42" t="s">
        <v>194</v>
      </c>
      <c r="AM88" s="42" t="s">
        <v>259</v>
      </c>
      <c r="AN88" s="42" t="s">
        <v>106</v>
      </c>
      <c r="AO88" s="73" t="s">
        <v>252</v>
      </c>
      <c r="AP88" s="41">
        <f t="shared" si="0"/>
        <v>4</v>
      </c>
    </row>
    <row r="89" spans="1:42" ht="16.2" customHeight="1" x14ac:dyDescent="0.3">
      <c r="A89">
        <v>16</v>
      </c>
      <c r="B89" s="4" t="s">
        <v>42</v>
      </c>
      <c r="C89">
        <f>IF('Data Input'!$D$5 = "No", D22, E22)</f>
        <v>1</v>
      </c>
      <c r="H89" s="4" t="s">
        <v>42</v>
      </c>
      <c r="I89" s="3">
        <f>IF(OR(AND('Data Input'!$D$10="No",'Data Input'!$D$20="Yes"),AND('Data Input'!$D$10="Yes",'Data Input'!$D$20="Yes"),AND('Data Input'!$D$10="Yes",'Data Input'!$D$20="No")),1, D166)</f>
        <v>1</v>
      </c>
      <c r="N89" s="4"/>
      <c r="T89" s="4" t="s">
        <v>42</v>
      </c>
      <c r="U89">
        <f>IF('Data Input'!$D$15 = "No", V22, W22)</f>
        <v>1</v>
      </c>
      <c r="Z89" s="4" t="s">
        <v>42</v>
      </c>
      <c r="AA89">
        <f>IF('Data Input'!$D$24 = "No", AB22, AC22)</f>
        <v>1</v>
      </c>
      <c r="AI89" s="25">
        <v>16</v>
      </c>
      <c r="AJ89" s="16" t="s">
        <v>42</v>
      </c>
      <c r="AK89" s="42" t="s">
        <v>217</v>
      </c>
      <c r="AL89" s="42" t="s">
        <v>194</v>
      </c>
      <c r="AM89" s="42" t="s">
        <v>259</v>
      </c>
      <c r="AN89" s="42" t="s">
        <v>218</v>
      </c>
      <c r="AO89" s="73" t="s">
        <v>251</v>
      </c>
      <c r="AP89" s="41">
        <f t="shared" si="0"/>
        <v>4</v>
      </c>
    </row>
    <row r="90" spans="1:42" x14ac:dyDescent="0.3">
      <c r="A90">
        <v>17</v>
      </c>
      <c r="B90" s="4" t="s">
        <v>43</v>
      </c>
      <c r="C90">
        <f>IF('Data Input'!$D$5 = "No", D23, E23)</f>
        <v>1</v>
      </c>
      <c r="H90" s="4" t="s">
        <v>43</v>
      </c>
      <c r="I90" s="3">
        <f>IF(OR(AND('Data Input'!$D$10="No",'Data Input'!$D$20="Yes"),AND('Data Input'!$D$10="Yes",'Data Input'!$D$20="Yes"),AND('Data Input'!$D$10="Yes",'Data Input'!$D$20="No")),1, D167)</f>
        <v>1</v>
      </c>
      <c r="N90" s="4"/>
      <c r="T90" s="4" t="s">
        <v>43</v>
      </c>
      <c r="U90">
        <f>IF('Data Input'!$D$15 = "No", V23, W23)</f>
        <v>1</v>
      </c>
      <c r="Z90" s="4" t="s">
        <v>43</v>
      </c>
      <c r="AA90">
        <f>IF('Data Input'!$D$24 = "No", AB23, AC23)</f>
        <v>1</v>
      </c>
      <c r="AI90" s="25">
        <v>17</v>
      </c>
      <c r="AJ90" s="16" t="s">
        <v>43</v>
      </c>
      <c r="AK90" s="42" t="s">
        <v>203</v>
      </c>
      <c r="AL90" s="42" t="s">
        <v>194</v>
      </c>
      <c r="AM90" s="42" t="s">
        <v>260</v>
      </c>
      <c r="AN90" s="42" t="s">
        <v>219</v>
      </c>
      <c r="AO90" s="42" t="s">
        <v>220</v>
      </c>
      <c r="AP90" s="41">
        <f t="shared" si="0"/>
        <v>4</v>
      </c>
    </row>
    <row r="91" spans="1:42" x14ac:dyDescent="0.3">
      <c r="A91">
        <v>18</v>
      </c>
      <c r="B91" s="4" t="s">
        <v>89</v>
      </c>
      <c r="C91">
        <f>IF('Data Input'!$D$5 = "No", D24, E24)</f>
        <v>1</v>
      </c>
      <c r="H91" s="4" t="s">
        <v>89</v>
      </c>
      <c r="I91" s="3">
        <f>IF(OR(AND('Data Input'!$D$10="No",'Data Input'!$D$20="Yes"),AND('Data Input'!$D$10="Yes",'Data Input'!$D$20="Yes"),AND('Data Input'!$D$10="Yes",'Data Input'!$D$20="No")),1, D168)</f>
        <v>1</v>
      </c>
      <c r="N91" s="4"/>
      <c r="T91" s="4" t="s">
        <v>89</v>
      </c>
      <c r="U91">
        <f>IF('Data Input'!$D$15 = "No", V24, W24)</f>
        <v>1</v>
      </c>
      <c r="Z91" s="4" t="s">
        <v>89</v>
      </c>
      <c r="AA91">
        <f>IF('Data Input'!$D$24 = "No", AB24, AC24)</f>
        <v>1</v>
      </c>
      <c r="AI91" s="25">
        <v>18</v>
      </c>
      <c r="AJ91" s="16" t="s">
        <v>89</v>
      </c>
      <c r="AK91" s="42" t="s">
        <v>203</v>
      </c>
      <c r="AL91" s="42" t="s">
        <v>194</v>
      </c>
      <c r="AM91" s="42" t="s">
        <v>261</v>
      </c>
      <c r="AN91" s="42" t="s">
        <v>90</v>
      </c>
      <c r="AO91" s="42" t="s">
        <v>221</v>
      </c>
      <c r="AP91" s="41">
        <f t="shared" si="0"/>
        <v>4</v>
      </c>
    </row>
    <row r="92" spans="1:42" x14ac:dyDescent="0.3">
      <c r="A92">
        <v>19</v>
      </c>
      <c r="B92" s="4" t="s">
        <v>45</v>
      </c>
      <c r="C92">
        <f>IF('Data Input'!$D$5 = "No", D25, E25)</f>
        <v>1</v>
      </c>
      <c r="H92" s="4" t="s">
        <v>45</v>
      </c>
      <c r="I92" s="3">
        <f>IF(OR(AND('Data Input'!$D$10="No",'Data Input'!$D$20="Yes"),AND('Data Input'!$D$10="Yes",'Data Input'!$D$20="Yes"),AND('Data Input'!$D$10="Yes",'Data Input'!$D$20="No")),1, D169)</f>
        <v>1</v>
      </c>
      <c r="N92" s="4"/>
      <c r="T92" s="4" t="s">
        <v>45</v>
      </c>
      <c r="U92">
        <f>IF('Data Input'!$D$15 = "No", V25, W25)</f>
        <v>1</v>
      </c>
      <c r="Z92" s="4" t="s">
        <v>45</v>
      </c>
      <c r="AA92">
        <f>IF('Data Input'!$D$24 = "No", AB25, AC25)</f>
        <v>1</v>
      </c>
      <c r="AI92" s="25">
        <v>19</v>
      </c>
      <c r="AJ92" s="16" t="s">
        <v>45</v>
      </c>
      <c r="AK92" s="42" t="s">
        <v>203</v>
      </c>
      <c r="AL92" s="42" t="s">
        <v>194</v>
      </c>
      <c r="AM92" s="42" t="s">
        <v>262</v>
      </c>
      <c r="AN92" s="42" t="s">
        <v>91</v>
      </c>
      <c r="AO92" s="42" t="s">
        <v>250</v>
      </c>
      <c r="AP92" s="41">
        <f t="shared" si="0"/>
        <v>4</v>
      </c>
    </row>
    <row r="93" spans="1:42" ht="28.8" x14ac:dyDescent="0.3">
      <c r="A93">
        <v>20</v>
      </c>
      <c r="B93" s="4" t="s">
        <v>107</v>
      </c>
      <c r="C93">
        <f>IF('Data Input'!$D$5 = "No", D26, E26)</f>
        <v>1</v>
      </c>
      <c r="H93" s="4" t="s">
        <v>107</v>
      </c>
      <c r="I93" s="3">
        <f>IF(OR(AND('Data Input'!$D$10="No",'Data Input'!$D$20="Yes"),AND('Data Input'!$D$10="Yes",'Data Input'!$D$20="Yes"),AND('Data Input'!$D$10="Yes",'Data Input'!$D$20="No")),1, D170)</f>
        <v>1</v>
      </c>
      <c r="N93" s="4"/>
      <c r="T93" s="4" t="s">
        <v>107</v>
      </c>
      <c r="U93">
        <f>IF('Data Input'!$D$15 = "No", V26, W26)</f>
        <v>1</v>
      </c>
      <c r="Z93" s="4" t="s">
        <v>107</v>
      </c>
      <c r="AA93">
        <f>IF('Data Input'!$D$24 = "No", AB26, AC26)</f>
        <v>1</v>
      </c>
      <c r="AI93" s="25">
        <v>20</v>
      </c>
      <c r="AJ93" s="16" t="s">
        <v>107</v>
      </c>
      <c r="AK93" s="42" t="s">
        <v>222</v>
      </c>
      <c r="AL93" s="42" t="s">
        <v>194</v>
      </c>
      <c r="AM93" s="42" t="s">
        <v>223</v>
      </c>
      <c r="AN93" s="42" t="s">
        <v>92</v>
      </c>
      <c r="AO93" s="42" t="s">
        <v>224</v>
      </c>
      <c r="AP93" s="41">
        <f t="shared" si="0"/>
        <v>4</v>
      </c>
    </row>
    <row r="94" spans="1:42" ht="28.8" x14ac:dyDescent="0.3">
      <c r="A94">
        <v>21</v>
      </c>
      <c r="B94" s="4" t="s">
        <v>108</v>
      </c>
      <c r="C94">
        <f>IF('Data Input'!$D$5 = "No", D27, E27)</f>
        <v>1</v>
      </c>
      <c r="H94" s="4" t="s">
        <v>108</v>
      </c>
      <c r="I94" s="3">
        <f>IF(OR(AND('Data Input'!$D$10="No",'Data Input'!$D$20="Yes"),AND('Data Input'!$D$10="Yes",'Data Input'!$D$20="Yes"),AND('Data Input'!$D$10="Yes",'Data Input'!$D$20="No")),1, D171)</f>
        <v>1</v>
      </c>
      <c r="N94" s="4"/>
      <c r="T94" s="4" t="s">
        <v>108</v>
      </c>
      <c r="U94">
        <f>IF('Data Input'!$D$15 = "No", V27, W27)</f>
        <v>1</v>
      </c>
      <c r="Z94" s="4" t="s">
        <v>108</v>
      </c>
      <c r="AA94">
        <f>IF('Data Input'!$D$24 = "No", AB27, AC27)</f>
        <v>1</v>
      </c>
      <c r="AI94" s="25">
        <v>21</v>
      </c>
      <c r="AJ94" s="16" t="s">
        <v>108</v>
      </c>
      <c r="AK94" s="42" t="s">
        <v>222</v>
      </c>
      <c r="AL94" s="42" t="s">
        <v>194</v>
      </c>
      <c r="AM94" s="42" t="s">
        <v>223</v>
      </c>
      <c r="AN94" s="42" t="s">
        <v>93</v>
      </c>
      <c r="AO94" s="42" t="s">
        <v>225</v>
      </c>
      <c r="AP94" s="41">
        <f t="shared" si="0"/>
        <v>4</v>
      </c>
    </row>
    <row r="95" spans="1:42" x14ac:dyDescent="0.3">
      <c r="A95">
        <v>22</v>
      </c>
      <c r="B95" s="4" t="s">
        <v>48</v>
      </c>
      <c r="C95">
        <f>IF('Data Input'!$D$5 = "No", D28, E28)</f>
        <v>1</v>
      </c>
      <c r="H95" s="4" t="s">
        <v>48</v>
      </c>
      <c r="I95" s="3">
        <f>IF(OR(AND('Data Input'!$D$10="No",'Data Input'!$D$20="Yes"),AND('Data Input'!$D$10="Yes",'Data Input'!$D$20="Yes"),AND('Data Input'!$D$10="Yes",'Data Input'!$D$20="No")),1, D172)</f>
        <v>1</v>
      </c>
      <c r="N95" s="4"/>
      <c r="T95" s="4" t="s">
        <v>48</v>
      </c>
      <c r="U95">
        <f>IF('Data Input'!$D$15 = "No", V28, W28)</f>
        <v>1</v>
      </c>
      <c r="Z95" s="4" t="s">
        <v>48</v>
      </c>
      <c r="AA95">
        <f>IF('Data Input'!$D$24 = "No", AB28, AC28)</f>
        <v>1</v>
      </c>
      <c r="AI95" s="25">
        <v>22</v>
      </c>
      <c r="AJ95" s="16" t="s">
        <v>48</v>
      </c>
      <c r="AK95" s="42" t="s">
        <v>222</v>
      </c>
      <c r="AL95" s="42" t="s">
        <v>194</v>
      </c>
      <c r="AM95" s="42" t="s">
        <v>223</v>
      </c>
      <c r="AN95" s="42" t="s">
        <v>110</v>
      </c>
      <c r="AO95" s="42" t="s">
        <v>226</v>
      </c>
      <c r="AP95" s="41">
        <f t="shared" si="0"/>
        <v>4</v>
      </c>
    </row>
    <row r="96" spans="1:42" x14ac:dyDescent="0.3">
      <c r="A96">
        <v>23</v>
      </c>
      <c r="B96" s="4" t="s">
        <v>49</v>
      </c>
      <c r="C96">
        <f>IF('Data Input'!$D$5 = "No", D29, E29)</f>
        <v>1</v>
      </c>
      <c r="H96" s="4" t="s">
        <v>49</v>
      </c>
      <c r="I96" s="3">
        <f>IF(OR(AND('Data Input'!$D$10="No",'Data Input'!$D$20="Yes"),AND('Data Input'!$D$10="Yes",'Data Input'!$D$20="Yes"),AND('Data Input'!$D$10="Yes",'Data Input'!$D$20="No")),1, D173)</f>
        <v>1</v>
      </c>
      <c r="N96" s="4"/>
      <c r="T96" s="4" t="s">
        <v>49</v>
      </c>
      <c r="U96">
        <f>IF('Data Input'!$D$15 = "No", V29, W29)</f>
        <v>1</v>
      </c>
      <c r="Z96" s="4" t="s">
        <v>49</v>
      </c>
      <c r="AA96">
        <f>IF('Data Input'!$D$24 = "No", AB29, AC29)</f>
        <v>1</v>
      </c>
      <c r="AI96" s="25">
        <v>23</v>
      </c>
      <c r="AJ96" s="16" t="s">
        <v>49</v>
      </c>
      <c r="AK96" s="42" t="s">
        <v>222</v>
      </c>
      <c r="AL96" s="42" t="s">
        <v>194</v>
      </c>
      <c r="AM96" s="42" t="s">
        <v>223</v>
      </c>
      <c r="AN96" s="42" t="s">
        <v>109</v>
      </c>
      <c r="AO96" s="42" t="s">
        <v>227</v>
      </c>
      <c r="AP96" s="41">
        <f t="shared" si="0"/>
        <v>4</v>
      </c>
    </row>
    <row r="97" spans="1:42" x14ac:dyDescent="0.3">
      <c r="A97">
        <v>24</v>
      </c>
      <c r="B97" s="4" t="s">
        <v>50</v>
      </c>
      <c r="C97">
        <f>IF('Data Input'!$D$5 = "No", D30, E30)</f>
        <v>1</v>
      </c>
      <c r="H97" s="4" t="s">
        <v>50</v>
      </c>
      <c r="I97" s="3">
        <f>IF(OR(AND('Data Input'!$D$10="No",'Data Input'!$D$20="Yes"),AND('Data Input'!$D$10="Yes",'Data Input'!$D$20="Yes"),AND('Data Input'!$D$10="Yes",'Data Input'!$D$20="No")),1, D174)</f>
        <v>1</v>
      </c>
      <c r="N97" s="4"/>
      <c r="T97" s="4" t="s">
        <v>50</v>
      </c>
      <c r="U97">
        <f>IF('Data Input'!$D$15 = "No", V30, W30)</f>
        <v>1</v>
      </c>
      <c r="Z97" s="4" t="s">
        <v>50</v>
      </c>
      <c r="AA97">
        <f>IF('Data Input'!$D$24 = "No", AB30, AC30)</f>
        <v>1</v>
      </c>
      <c r="AI97" s="25">
        <v>24</v>
      </c>
      <c r="AJ97" s="16" t="s">
        <v>50</v>
      </c>
      <c r="AK97" s="42" t="s">
        <v>222</v>
      </c>
      <c r="AL97" s="42" t="s">
        <v>194</v>
      </c>
      <c r="AM97" s="42" t="s">
        <v>263</v>
      </c>
      <c r="AN97" s="42" t="s">
        <v>228</v>
      </c>
      <c r="AO97" s="42" t="s">
        <v>229</v>
      </c>
      <c r="AP97" s="41">
        <f t="shared" si="0"/>
        <v>4</v>
      </c>
    </row>
    <row r="98" spans="1:42" x14ac:dyDescent="0.3">
      <c r="A98" s="23"/>
      <c r="B98" s="27"/>
      <c r="H98" s="27"/>
      <c r="I98" s="3"/>
      <c r="N98" s="4"/>
      <c r="T98" s="27"/>
      <c r="Z98" s="27"/>
      <c r="AI98" s="51"/>
      <c r="AJ98" s="26"/>
      <c r="AK98" s="43"/>
      <c r="AL98" s="43"/>
      <c r="AM98" s="43"/>
      <c r="AN98" s="43"/>
      <c r="AO98" s="43"/>
      <c r="AP98" s="41" t="s">
        <v>83</v>
      </c>
    </row>
    <row r="99" spans="1:42" x14ac:dyDescent="0.3">
      <c r="A99">
        <v>25</v>
      </c>
      <c r="B99" s="4" t="s">
        <v>51</v>
      </c>
      <c r="C99">
        <f>IF('Data Input'!$D$5 = "No", D32, E32)</f>
        <v>1</v>
      </c>
      <c r="H99" s="4" t="s">
        <v>51</v>
      </c>
      <c r="I99" s="3">
        <f>IF(OR(AND('Data Input'!$D$10="No",'Data Input'!$D$20="Yes"),AND('Data Input'!$D$10="Yes",'Data Input'!$D$20="Yes"),AND('Data Input'!$D$10="Yes",'Data Input'!$D$20="No")),1, D176)</f>
        <v>1</v>
      </c>
      <c r="N99" s="4"/>
      <c r="T99" s="4" t="s">
        <v>51</v>
      </c>
      <c r="U99">
        <f>IF('Data Input'!$D$15 = "No", V32, W32)</f>
        <v>1</v>
      </c>
      <c r="Z99" s="4" t="s">
        <v>51</v>
      </c>
      <c r="AA99">
        <f>IF('Data Input'!$D$24 = "No", AB32, AC32)</f>
        <v>1</v>
      </c>
      <c r="AI99" s="25">
        <v>25</v>
      </c>
      <c r="AJ99" s="16" t="s">
        <v>51</v>
      </c>
      <c r="AK99" s="42" t="s">
        <v>230</v>
      </c>
      <c r="AL99" s="42" t="s">
        <v>194</v>
      </c>
      <c r="AM99" s="42" t="s">
        <v>223</v>
      </c>
      <c r="AN99" s="42" t="s">
        <v>231</v>
      </c>
      <c r="AO99" s="42" t="s">
        <v>101</v>
      </c>
      <c r="AP99" s="41">
        <f t="shared" si="0"/>
        <v>4</v>
      </c>
    </row>
    <row r="100" spans="1:42" x14ac:dyDescent="0.3">
      <c r="A100" s="34">
        <v>26</v>
      </c>
      <c r="B100" s="57" t="s">
        <v>123</v>
      </c>
      <c r="H100" s="57" t="s">
        <v>123</v>
      </c>
      <c r="I100" s="3"/>
      <c r="N100" s="7"/>
      <c r="T100" s="57" t="s">
        <v>123</v>
      </c>
      <c r="Z100" s="57" t="s">
        <v>123</v>
      </c>
      <c r="AI100" s="50">
        <v>26</v>
      </c>
      <c r="AJ100" s="39" t="s">
        <v>123</v>
      </c>
      <c r="AK100" s="40" t="s">
        <v>150</v>
      </c>
      <c r="AL100" s="40" t="s">
        <v>151</v>
      </c>
      <c r="AM100" s="40" t="s">
        <v>271</v>
      </c>
      <c r="AN100" s="40" t="s">
        <v>152</v>
      </c>
      <c r="AO100" s="40" t="s">
        <v>153</v>
      </c>
      <c r="AP100" s="41" t="s">
        <v>83</v>
      </c>
    </row>
    <row r="101" spans="1:42" x14ac:dyDescent="0.3">
      <c r="A101" s="23"/>
      <c r="B101" s="28"/>
      <c r="H101" s="28"/>
      <c r="I101" s="3"/>
      <c r="N101" s="7"/>
      <c r="T101" s="28"/>
      <c r="Z101" s="28"/>
      <c r="AI101" s="51"/>
      <c r="AJ101" s="26"/>
      <c r="AK101" s="43"/>
      <c r="AL101" s="43"/>
      <c r="AM101" s="43"/>
      <c r="AN101" s="43"/>
      <c r="AO101" s="43"/>
      <c r="AP101" s="41" t="s">
        <v>83</v>
      </c>
    </row>
    <row r="102" spans="1:42" x14ac:dyDescent="0.3">
      <c r="A102" s="23"/>
      <c r="B102" s="28"/>
      <c r="H102" s="28"/>
      <c r="I102" s="3"/>
      <c r="N102" s="7"/>
      <c r="T102" s="28"/>
      <c r="Z102" s="28"/>
      <c r="AI102" s="51"/>
      <c r="AJ102" s="26"/>
      <c r="AK102" s="43"/>
      <c r="AL102" s="43"/>
      <c r="AM102" s="43"/>
      <c r="AN102" s="43"/>
      <c r="AO102" s="43"/>
      <c r="AP102" s="41" t="s">
        <v>83</v>
      </c>
    </row>
    <row r="103" spans="1:42" x14ac:dyDescent="0.3">
      <c r="A103" s="34">
        <v>27</v>
      </c>
      <c r="B103" s="37" t="s">
        <v>125</v>
      </c>
      <c r="H103" s="37" t="s">
        <v>125</v>
      </c>
      <c r="I103" s="3"/>
      <c r="N103" s="4"/>
      <c r="T103" s="37" t="s">
        <v>125</v>
      </c>
      <c r="Z103" s="37" t="s">
        <v>125</v>
      </c>
      <c r="AI103" s="50">
        <v>27</v>
      </c>
      <c r="AJ103" s="39" t="s">
        <v>125</v>
      </c>
      <c r="AK103" s="40" t="s">
        <v>154</v>
      </c>
      <c r="AL103" s="40" t="s">
        <v>155</v>
      </c>
      <c r="AM103" s="40" t="s">
        <v>272</v>
      </c>
      <c r="AN103" s="40" t="s">
        <v>156</v>
      </c>
      <c r="AO103" s="40" t="s">
        <v>112</v>
      </c>
      <c r="AP103" s="41" t="s">
        <v>83</v>
      </c>
    </row>
    <row r="104" spans="1:42" ht="28.8" x14ac:dyDescent="0.3">
      <c r="A104" s="34">
        <v>28</v>
      </c>
      <c r="B104" s="37" t="s">
        <v>87</v>
      </c>
      <c r="H104" s="37" t="s">
        <v>87</v>
      </c>
      <c r="I104" s="3"/>
      <c r="N104" s="4"/>
      <c r="T104" s="37" t="s">
        <v>87</v>
      </c>
      <c r="Z104" s="37" t="s">
        <v>87</v>
      </c>
      <c r="AI104" s="50">
        <v>28</v>
      </c>
      <c r="AJ104" s="39" t="s">
        <v>87</v>
      </c>
      <c r="AK104" s="40" t="s">
        <v>157</v>
      </c>
      <c r="AL104" s="40" t="s">
        <v>155</v>
      </c>
      <c r="AM104" s="40" t="s">
        <v>273</v>
      </c>
      <c r="AN104" s="40" t="s">
        <v>158</v>
      </c>
      <c r="AO104" s="40" t="s">
        <v>113</v>
      </c>
      <c r="AP104" s="41" t="s">
        <v>83</v>
      </c>
    </row>
    <row r="105" spans="1:42" x14ac:dyDescent="0.3">
      <c r="A105" s="34">
        <v>29</v>
      </c>
      <c r="B105" s="37" t="s">
        <v>52</v>
      </c>
      <c r="H105" s="37" t="s">
        <v>52</v>
      </c>
      <c r="I105" s="3"/>
      <c r="N105" s="4"/>
      <c r="T105" s="37" t="s">
        <v>52</v>
      </c>
      <c r="Z105" s="37" t="s">
        <v>52</v>
      </c>
      <c r="AI105" s="50">
        <v>29</v>
      </c>
      <c r="AJ105" s="39" t="s">
        <v>52</v>
      </c>
      <c r="AK105" s="40" t="s">
        <v>159</v>
      </c>
      <c r="AL105" s="40" t="s">
        <v>151</v>
      </c>
      <c r="AM105" s="40" t="s">
        <v>282</v>
      </c>
      <c r="AN105" s="40" t="s">
        <v>160</v>
      </c>
      <c r="AO105" s="40" t="s">
        <v>95</v>
      </c>
      <c r="AP105" s="41" t="s">
        <v>83</v>
      </c>
    </row>
    <row r="106" spans="1:42" ht="28.8" x14ac:dyDescent="0.3">
      <c r="A106" s="34">
        <v>30</v>
      </c>
      <c r="B106" s="37" t="s">
        <v>124</v>
      </c>
      <c r="H106" s="37" t="s">
        <v>124</v>
      </c>
      <c r="I106" s="3"/>
      <c r="N106" s="4"/>
      <c r="T106" s="37" t="s">
        <v>124</v>
      </c>
      <c r="Z106" s="37" t="s">
        <v>124</v>
      </c>
      <c r="AI106" s="50">
        <v>30</v>
      </c>
      <c r="AJ106" s="39" t="s">
        <v>124</v>
      </c>
      <c r="AK106" s="40" t="s">
        <v>161</v>
      </c>
      <c r="AL106" s="40" t="s">
        <v>151</v>
      </c>
      <c r="AM106" s="40" t="s">
        <v>274</v>
      </c>
      <c r="AN106" s="40" t="s">
        <v>114</v>
      </c>
      <c r="AO106" s="40" t="s">
        <v>115</v>
      </c>
      <c r="AP106" s="41" t="s">
        <v>83</v>
      </c>
    </row>
    <row r="107" spans="1:42" x14ac:dyDescent="0.3">
      <c r="A107" s="23"/>
      <c r="B107" s="27"/>
      <c r="H107" s="27"/>
      <c r="I107" s="3"/>
      <c r="N107" s="4"/>
      <c r="T107" s="27"/>
      <c r="Z107" s="27"/>
      <c r="AI107" s="51"/>
      <c r="AJ107" s="26"/>
      <c r="AK107" s="43"/>
      <c r="AL107" s="43"/>
      <c r="AM107" s="43"/>
      <c r="AN107" s="43"/>
      <c r="AO107" s="43"/>
      <c r="AP107" s="41" t="s">
        <v>83</v>
      </c>
    </row>
    <row r="108" spans="1:42" x14ac:dyDescent="0.3">
      <c r="A108" s="23"/>
      <c r="B108" s="27"/>
      <c r="H108" s="27"/>
      <c r="I108" s="3"/>
      <c r="N108" s="4"/>
      <c r="T108" s="27"/>
      <c r="Z108" s="27"/>
      <c r="AI108" s="51"/>
      <c r="AJ108" s="26"/>
      <c r="AK108" s="43"/>
      <c r="AL108" s="43"/>
      <c r="AM108" s="43"/>
      <c r="AN108" s="43"/>
      <c r="AO108" s="43"/>
      <c r="AP108" s="41" t="s">
        <v>83</v>
      </c>
    </row>
    <row r="109" spans="1:42" x14ac:dyDescent="0.3">
      <c r="A109" s="23"/>
      <c r="B109" s="27"/>
      <c r="H109" s="27"/>
      <c r="I109" s="3"/>
      <c r="N109" s="4"/>
      <c r="T109" s="27"/>
      <c r="Z109" s="27"/>
      <c r="AI109" s="51"/>
      <c r="AJ109" s="26"/>
      <c r="AK109" s="43"/>
      <c r="AL109" s="43"/>
      <c r="AM109" s="43"/>
      <c r="AN109" s="43"/>
      <c r="AO109" s="43"/>
      <c r="AP109" s="41" t="s">
        <v>83</v>
      </c>
    </row>
    <row r="110" spans="1:42" ht="28.8" x14ac:dyDescent="0.3">
      <c r="A110" s="34">
        <v>31</v>
      </c>
      <c r="B110" s="37" t="s">
        <v>122</v>
      </c>
      <c r="H110" s="37" t="s">
        <v>122</v>
      </c>
      <c r="I110" s="3"/>
      <c r="N110" s="4"/>
      <c r="T110" s="37" t="s">
        <v>122</v>
      </c>
      <c r="Z110" s="37" t="s">
        <v>122</v>
      </c>
      <c r="AI110" s="50">
        <v>31</v>
      </c>
      <c r="AJ110" s="39" t="s">
        <v>122</v>
      </c>
      <c r="AK110" s="40" t="s">
        <v>162</v>
      </c>
      <c r="AL110" s="40" t="s">
        <v>151</v>
      </c>
      <c r="AM110" s="40" t="s">
        <v>274</v>
      </c>
      <c r="AN110" s="40" t="s">
        <v>116</v>
      </c>
      <c r="AO110" s="40" t="s">
        <v>96</v>
      </c>
      <c r="AP110" s="41" t="s">
        <v>83</v>
      </c>
    </row>
    <row r="111" spans="1:42" x14ac:dyDescent="0.3">
      <c r="A111" s="34">
        <v>32</v>
      </c>
      <c r="B111" s="37" t="s">
        <v>53</v>
      </c>
      <c r="H111" s="37" t="s">
        <v>53</v>
      </c>
      <c r="I111" s="3"/>
      <c r="N111" s="4"/>
      <c r="T111" s="37" t="s">
        <v>53</v>
      </c>
      <c r="Z111" s="37" t="s">
        <v>53</v>
      </c>
      <c r="AI111" s="50">
        <v>32</v>
      </c>
      <c r="AJ111" s="39" t="s">
        <v>53</v>
      </c>
      <c r="AK111" s="40" t="s">
        <v>163</v>
      </c>
      <c r="AL111" s="40" t="s">
        <v>151</v>
      </c>
      <c r="AM111" s="40" t="s">
        <v>274</v>
      </c>
      <c r="AN111" s="40" t="s">
        <v>164</v>
      </c>
      <c r="AO111" s="40" t="s">
        <v>97</v>
      </c>
      <c r="AP111" s="41" t="s">
        <v>83</v>
      </c>
    </row>
    <row r="112" spans="1:42" ht="28.8" x14ac:dyDescent="0.3">
      <c r="A112" s="34">
        <v>33</v>
      </c>
      <c r="B112" s="37" t="s">
        <v>121</v>
      </c>
      <c r="H112" s="37" t="s">
        <v>121</v>
      </c>
      <c r="I112" s="3"/>
      <c r="N112" s="4"/>
      <c r="T112" s="37" t="s">
        <v>121</v>
      </c>
      <c r="Z112" s="37" t="s">
        <v>121</v>
      </c>
      <c r="AI112" s="50">
        <v>33</v>
      </c>
      <c r="AJ112" s="39" t="s">
        <v>121</v>
      </c>
      <c r="AK112" s="40" t="s">
        <v>165</v>
      </c>
      <c r="AL112" s="40" t="s">
        <v>138</v>
      </c>
      <c r="AM112" s="40" t="s">
        <v>253</v>
      </c>
      <c r="AN112" s="40" t="s">
        <v>166</v>
      </c>
      <c r="AO112" s="40" t="s">
        <v>167</v>
      </c>
      <c r="AP112" s="41" t="s">
        <v>83</v>
      </c>
    </row>
    <row r="113" spans="1:42" ht="28.8" x14ac:dyDescent="0.3">
      <c r="A113" s="34">
        <v>34</v>
      </c>
      <c r="B113" s="37" t="s">
        <v>54</v>
      </c>
      <c r="H113" s="37" t="s">
        <v>54</v>
      </c>
      <c r="I113" s="3"/>
      <c r="N113" s="4"/>
      <c r="T113" s="37" t="s">
        <v>54</v>
      </c>
      <c r="Z113" s="37" t="s">
        <v>54</v>
      </c>
      <c r="AI113" s="50">
        <v>34</v>
      </c>
      <c r="AJ113" s="39" t="s">
        <v>54</v>
      </c>
      <c r="AK113" s="40" t="s">
        <v>168</v>
      </c>
      <c r="AL113" s="40" t="s">
        <v>151</v>
      </c>
      <c r="AM113" s="40" t="s">
        <v>283</v>
      </c>
      <c r="AN113" s="40" t="s">
        <v>169</v>
      </c>
      <c r="AO113" s="40" t="s">
        <v>170</v>
      </c>
      <c r="AP113" s="41" t="s">
        <v>83</v>
      </c>
    </row>
    <row r="114" spans="1:42" x14ac:dyDescent="0.3">
      <c r="A114" s="23"/>
      <c r="B114" s="27"/>
      <c r="H114" s="27"/>
      <c r="I114" s="3"/>
      <c r="N114" s="4"/>
      <c r="T114" s="27"/>
      <c r="Z114" s="27"/>
      <c r="AI114" s="51"/>
      <c r="AJ114" s="26"/>
      <c r="AK114" s="43"/>
      <c r="AL114" s="43"/>
      <c r="AM114" s="43"/>
      <c r="AN114" s="43"/>
      <c r="AO114" s="43"/>
      <c r="AP114" s="41" t="s">
        <v>83</v>
      </c>
    </row>
    <row r="115" spans="1:42" x14ac:dyDescent="0.3">
      <c r="A115" s="34">
        <v>35</v>
      </c>
      <c r="B115" s="37" t="s">
        <v>81</v>
      </c>
      <c r="H115" s="37" t="s">
        <v>81</v>
      </c>
      <c r="I115" s="3"/>
      <c r="N115" s="4"/>
      <c r="T115" s="37" t="s">
        <v>81</v>
      </c>
      <c r="Z115" s="37" t="s">
        <v>81</v>
      </c>
      <c r="AI115" s="50">
        <v>35</v>
      </c>
      <c r="AJ115" s="39" t="s">
        <v>81</v>
      </c>
      <c r="AK115" s="40" t="s">
        <v>171</v>
      </c>
      <c r="AL115" s="40" t="s">
        <v>138</v>
      </c>
      <c r="AM115" s="40" t="s">
        <v>275</v>
      </c>
      <c r="AN115" s="40" t="s">
        <v>172</v>
      </c>
      <c r="AO115" s="40" t="s">
        <v>102</v>
      </c>
      <c r="AP115" s="41" t="s">
        <v>83</v>
      </c>
    </row>
    <row r="116" spans="1:42" x14ac:dyDescent="0.3">
      <c r="A116" s="34">
        <v>36</v>
      </c>
      <c r="B116" s="57" t="s">
        <v>119</v>
      </c>
      <c r="H116" s="57" t="s">
        <v>119</v>
      </c>
      <c r="I116" s="3"/>
      <c r="N116" s="7"/>
      <c r="T116" s="57" t="s">
        <v>119</v>
      </c>
      <c r="Z116" s="57" t="s">
        <v>119</v>
      </c>
      <c r="AI116" s="50">
        <v>36</v>
      </c>
      <c r="AJ116" s="39" t="s">
        <v>119</v>
      </c>
      <c r="AK116" s="40" t="s">
        <v>173</v>
      </c>
      <c r="AL116" s="40" t="s">
        <v>138</v>
      </c>
      <c r="AM116" s="40" t="s">
        <v>275</v>
      </c>
      <c r="AN116" s="40" t="s">
        <v>174</v>
      </c>
      <c r="AO116" s="40" t="s">
        <v>175</v>
      </c>
      <c r="AP116" s="41" t="s">
        <v>83</v>
      </c>
    </row>
    <row r="117" spans="1:42" x14ac:dyDescent="0.3">
      <c r="A117" s="23"/>
      <c r="B117" s="28"/>
      <c r="H117" s="28"/>
      <c r="I117" s="3"/>
      <c r="N117" s="7"/>
      <c r="T117" s="28"/>
      <c r="Z117" s="28"/>
      <c r="AI117" s="51"/>
      <c r="AJ117" s="26"/>
      <c r="AK117" s="43"/>
      <c r="AL117" s="43"/>
      <c r="AM117" s="43"/>
      <c r="AN117" s="43"/>
      <c r="AO117" s="43"/>
      <c r="AP117" s="41" t="s">
        <v>83</v>
      </c>
    </row>
    <row r="118" spans="1:42" x14ac:dyDescent="0.3">
      <c r="A118" s="23"/>
      <c r="B118" s="27"/>
      <c r="H118" s="27"/>
      <c r="I118" s="3"/>
      <c r="N118" s="4"/>
      <c r="T118" s="27"/>
      <c r="Z118" s="27"/>
      <c r="AI118" s="51"/>
      <c r="AJ118" s="26"/>
      <c r="AK118" s="43"/>
      <c r="AL118" s="43"/>
      <c r="AM118" s="43"/>
      <c r="AN118" s="43"/>
      <c r="AO118" s="43"/>
      <c r="AP118" s="41" t="s">
        <v>83</v>
      </c>
    </row>
    <row r="119" spans="1:42" x14ac:dyDescent="0.3">
      <c r="A119" s="34">
        <v>37</v>
      </c>
      <c r="B119" s="37" t="s">
        <v>55</v>
      </c>
      <c r="H119" s="37" t="s">
        <v>55</v>
      </c>
      <c r="I119" s="3"/>
      <c r="N119" s="4"/>
      <c r="T119" s="37" t="s">
        <v>55</v>
      </c>
      <c r="Z119" s="37" t="s">
        <v>55</v>
      </c>
      <c r="AI119" s="50">
        <v>37</v>
      </c>
      <c r="AJ119" s="39" t="s">
        <v>55</v>
      </c>
      <c r="AK119" s="40" t="s">
        <v>176</v>
      </c>
      <c r="AL119" s="40" t="s">
        <v>138</v>
      </c>
      <c r="AM119" s="40" t="s">
        <v>276</v>
      </c>
      <c r="AN119" s="40" t="s">
        <v>177</v>
      </c>
      <c r="AO119" s="40" t="s">
        <v>178</v>
      </c>
      <c r="AP119" s="41" t="s">
        <v>83</v>
      </c>
    </row>
    <row r="120" spans="1:42" x14ac:dyDescent="0.3">
      <c r="A120" s="34">
        <v>38</v>
      </c>
      <c r="B120" s="37" t="s">
        <v>84</v>
      </c>
      <c r="H120" s="37" t="s">
        <v>84</v>
      </c>
      <c r="I120" s="3"/>
      <c r="N120" s="4"/>
      <c r="T120" s="37" t="s">
        <v>84</v>
      </c>
      <c r="Z120" s="37" t="s">
        <v>84</v>
      </c>
      <c r="AI120" s="50">
        <v>38</v>
      </c>
      <c r="AJ120" s="39" t="s">
        <v>84</v>
      </c>
      <c r="AK120" s="40" t="s">
        <v>179</v>
      </c>
      <c r="AL120" s="40" t="s">
        <v>180</v>
      </c>
      <c r="AM120" s="40" t="s">
        <v>277</v>
      </c>
      <c r="AN120" s="40" t="s">
        <v>181</v>
      </c>
      <c r="AO120" s="40" t="s">
        <v>182</v>
      </c>
      <c r="AP120" s="41" t="s">
        <v>83</v>
      </c>
    </row>
    <row r="121" spans="1:42" ht="28.8" x14ac:dyDescent="0.3">
      <c r="A121" s="34">
        <v>39</v>
      </c>
      <c r="B121" s="57" t="s">
        <v>120</v>
      </c>
      <c r="H121" s="57" t="s">
        <v>120</v>
      </c>
      <c r="I121" s="3"/>
      <c r="N121" s="7"/>
      <c r="T121" s="57" t="s">
        <v>120</v>
      </c>
      <c r="Z121" s="57" t="s">
        <v>120</v>
      </c>
      <c r="AI121" s="50">
        <v>39</v>
      </c>
      <c r="AJ121" s="39" t="s">
        <v>120</v>
      </c>
      <c r="AK121" s="40" t="s">
        <v>183</v>
      </c>
      <c r="AL121" s="40" t="s">
        <v>180</v>
      </c>
      <c r="AM121" s="40" t="s">
        <v>277</v>
      </c>
      <c r="AN121" s="40" t="s">
        <v>184</v>
      </c>
      <c r="AO121" s="40" t="s">
        <v>185</v>
      </c>
      <c r="AP121" s="41" t="s">
        <v>83</v>
      </c>
    </row>
    <row r="122" spans="1:42" x14ac:dyDescent="0.3">
      <c r="A122" s="23"/>
      <c r="B122" s="28"/>
      <c r="H122" s="28"/>
      <c r="I122" s="3"/>
      <c r="N122" s="7"/>
      <c r="T122" s="28"/>
      <c r="Z122" s="28"/>
      <c r="AI122" s="51"/>
      <c r="AJ122" s="26"/>
      <c r="AK122" s="43"/>
      <c r="AL122" s="43"/>
      <c r="AM122" s="43"/>
      <c r="AN122" s="43"/>
      <c r="AO122" s="43"/>
      <c r="AP122" s="41" t="s">
        <v>83</v>
      </c>
    </row>
    <row r="123" spans="1:42" x14ac:dyDescent="0.3">
      <c r="A123" s="34">
        <v>41</v>
      </c>
      <c r="B123" s="37" t="s">
        <v>56</v>
      </c>
      <c r="H123" s="37" t="s">
        <v>56</v>
      </c>
      <c r="I123" s="3"/>
      <c r="N123" s="4"/>
      <c r="T123" s="37" t="s">
        <v>56</v>
      </c>
      <c r="Z123" s="37" t="s">
        <v>56</v>
      </c>
      <c r="AI123" s="50">
        <v>41</v>
      </c>
      <c r="AJ123" s="39" t="s">
        <v>56</v>
      </c>
      <c r="AK123" s="40" t="s">
        <v>186</v>
      </c>
      <c r="AL123" s="40" t="s">
        <v>138</v>
      </c>
      <c r="AM123" s="40" t="s">
        <v>278</v>
      </c>
      <c r="AN123" s="40" t="s">
        <v>103</v>
      </c>
      <c r="AO123" s="40" t="s">
        <v>104</v>
      </c>
      <c r="AP123" s="41" t="s">
        <v>83</v>
      </c>
    </row>
    <row r="124" spans="1:42" x14ac:dyDescent="0.3">
      <c r="A124">
        <v>41</v>
      </c>
      <c r="B124" s="4" t="s">
        <v>57</v>
      </c>
      <c r="C124">
        <f>IF('Data Input'!$D$5 = "No", D57, E57)</f>
        <v>1</v>
      </c>
      <c r="H124" s="4" t="s">
        <v>57</v>
      </c>
      <c r="I124" s="3">
        <f>IF(OR(AND('Data Input'!$D$10="No",'Data Input'!$D$20="Yes"),AND('Data Input'!$D$10="Yes",'Data Input'!$D$20="Yes"),AND('Data Input'!$D$10="Yes",'Data Input'!$D$20="No")),1, D201)</f>
        <v>1</v>
      </c>
      <c r="N124" s="4"/>
      <c r="T124" s="4" t="s">
        <v>57</v>
      </c>
      <c r="U124">
        <f>IF('Data Input'!$D$15 = "No", V57, W57)</f>
        <v>1</v>
      </c>
      <c r="Z124" s="4" t="s">
        <v>57</v>
      </c>
      <c r="AA124">
        <f>IF('Data Input'!$D$24 = "No", AB57, AC57)</f>
        <v>1</v>
      </c>
      <c r="AI124" s="25">
        <v>41</v>
      </c>
      <c r="AJ124" s="16" t="s">
        <v>57</v>
      </c>
      <c r="AK124" s="42" t="s">
        <v>244</v>
      </c>
      <c r="AL124" s="42" t="s">
        <v>180</v>
      </c>
      <c r="AM124" s="42" t="s">
        <v>223</v>
      </c>
      <c r="AN124" s="42" t="s">
        <v>235</v>
      </c>
      <c r="AO124" s="42" t="s">
        <v>98</v>
      </c>
      <c r="AP124" s="41">
        <f t="shared" si="0"/>
        <v>4</v>
      </c>
    </row>
    <row r="125" spans="1:42" x14ac:dyDescent="0.3">
      <c r="A125">
        <v>42</v>
      </c>
      <c r="B125" s="4" t="s">
        <v>58</v>
      </c>
      <c r="C125">
        <f>IF('Data Input'!$D$5 = "No", D58, E58)</f>
        <v>1</v>
      </c>
      <c r="H125" s="4" t="s">
        <v>58</v>
      </c>
      <c r="I125" s="3">
        <f>IF(OR(AND('Data Input'!$D$10="No",'Data Input'!$D$20="Yes"),AND('Data Input'!$D$10="Yes",'Data Input'!$D$20="Yes"),AND('Data Input'!$D$10="Yes",'Data Input'!$D$20="No")),1, D202)</f>
        <v>1</v>
      </c>
      <c r="N125" s="4"/>
      <c r="T125" s="4" t="s">
        <v>58</v>
      </c>
      <c r="U125">
        <f>IF('Data Input'!$D$15 = "No", V58, W58)</f>
        <v>1</v>
      </c>
      <c r="Z125" s="4" t="s">
        <v>58</v>
      </c>
      <c r="AA125">
        <f>IF('Data Input'!$D$24 = "No", AB58, AC58)</f>
        <v>1</v>
      </c>
      <c r="AI125" s="25">
        <v>42</v>
      </c>
      <c r="AJ125" s="16" t="s">
        <v>58</v>
      </c>
      <c r="AK125" s="42" t="s">
        <v>245</v>
      </c>
      <c r="AL125" s="42" t="s">
        <v>180</v>
      </c>
      <c r="AM125" s="42" t="s">
        <v>267</v>
      </c>
      <c r="AN125" s="42" t="s">
        <v>236</v>
      </c>
      <c r="AO125" s="42" t="s">
        <v>98</v>
      </c>
      <c r="AP125" s="41">
        <f t="shared" si="0"/>
        <v>4</v>
      </c>
    </row>
    <row r="126" spans="1:42" x14ac:dyDescent="0.3">
      <c r="A126">
        <v>43</v>
      </c>
      <c r="B126" s="4" t="s">
        <v>59</v>
      </c>
      <c r="C126">
        <f>IF('Data Input'!$D$5 = "No", D59, E59)</f>
        <v>1</v>
      </c>
      <c r="H126" s="4" t="s">
        <v>59</v>
      </c>
      <c r="I126" s="3">
        <f>IF(OR(AND('Data Input'!$D$10="No",'Data Input'!$D$20="Yes"),AND('Data Input'!$D$10="Yes",'Data Input'!$D$20="Yes"),AND('Data Input'!$D$10="Yes",'Data Input'!$D$20="No")),1, D203)</f>
        <v>1</v>
      </c>
      <c r="N126" s="4"/>
      <c r="T126" s="4" t="s">
        <v>59</v>
      </c>
      <c r="U126">
        <f>IF('Data Input'!$D$15 = "No", V59, W59)</f>
        <v>1</v>
      </c>
      <c r="Z126" s="4" t="s">
        <v>59</v>
      </c>
      <c r="AA126">
        <f>IF('Data Input'!$D$24 = "No", AB59, AC59)</f>
        <v>1</v>
      </c>
      <c r="AI126" s="25">
        <v>43</v>
      </c>
      <c r="AJ126" s="16" t="s">
        <v>59</v>
      </c>
      <c r="AK126" s="42" t="s">
        <v>245</v>
      </c>
      <c r="AL126" s="42" t="s">
        <v>180</v>
      </c>
      <c r="AM126" s="42" t="s">
        <v>266</v>
      </c>
      <c r="AN126" s="42" t="s">
        <v>237</v>
      </c>
      <c r="AO126" s="42" t="s">
        <v>98</v>
      </c>
      <c r="AP126" s="41">
        <f t="shared" si="0"/>
        <v>4</v>
      </c>
    </row>
    <row r="127" spans="1:42" x14ac:dyDescent="0.3">
      <c r="A127">
        <v>44</v>
      </c>
      <c r="B127" s="4" t="s">
        <v>60</v>
      </c>
      <c r="C127">
        <f>IF('Data Input'!$D$5 = "No", D60, E60)</f>
        <v>1</v>
      </c>
      <c r="H127" s="4" t="s">
        <v>60</v>
      </c>
      <c r="I127" s="3">
        <f>IF(OR(AND('Data Input'!$D$10="No",'Data Input'!$D$20="Yes"),AND('Data Input'!$D$10="Yes",'Data Input'!$D$20="Yes"),AND('Data Input'!$D$10="Yes",'Data Input'!$D$20="No")),1, D204)</f>
        <v>1</v>
      </c>
      <c r="N127" s="4"/>
      <c r="T127" s="4" t="s">
        <v>60</v>
      </c>
      <c r="U127">
        <f>IF('Data Input'!$D$15 = "No", V60, W60)</f>
        <v>1</v>
      </c>
      <c r="Z127" s="4" t="s">
        <v>60</v>
      </c>
      <c r="AA127">
        <f>IF('Data Input'!$D$24 = "No", AB60, AC60)</f>
        <v>1</v>
      </c>
      <c r="AI127" s="25">
        <v>44</v>
      </c>
      <c r="AJ127" s="16" t="s">
        <v>60</v>
      </c>
      <c r="AK127" s="42" t="s">
        <v>246</v>
      </c>
      <c r="AL127" s="42" t="s">
        <v>180</v>
      </c>
      <c r="AM127" s="42" t="s">
        <v>265</v>
      </c>
      <c r="AN127" s="42" t="s">
        <v>238</v>
      </c>
      <c r="AO127" s="42" t="s">
        <v>98</v>
      </c>
      <c r="AP127" s="41">
        <f t="shared" si="0"/>
        <v>4</v>
      </c>
    </row>
    <row r="128" spans="1:42" x14ac:dyDescent="0.3">
      <c r="A128" s="23"/>
      <c r="B128" s="27"/>
      <c r="H128" s="27"/>
      <c r="I128" s="3"/>
      <c r="N128" s="4"/>
      <c r="T128" s="27"/>
      <c r="Z128" s="27"/>
      <c r="AI128" s="51"/>
      <c r="AJ128" s="26"/>
      <c r="AK128" s="43"/>
      <c r="AL128" s="43"/>
      <c r="AM128" s="43"/>
      <c r="AN128" s="43"/>
      <c r="AO128" s="43"/>
      <c r="AP128" s="41" t="s">
        <v>83</v>
      </c>
    </row>
    <row r="129" spans="1:42" x14ac:dyDescent="0.3">
      <c r="A129" s="34">
        <v>45</v>
      </c>
      <c r="B129" s="37" t="s">
        <v>130</v>
      </c>
      <c r="H129" s="37" t="s">
        <v>130</v>
      </c>
      <c r="I129" s="3"/>
      <c r="N129" s="4"/>
      <c r="T129" s="37" t="s">
        <v>130</v>
      </c>
      <c r="Z129" s="37" t="s">
        <v>130</v>
      </c>
      <c r="AI129" s="50">
        <v>45</v>
      </c>
      <c r="AJ129" s="44" t="s">
        <v>130</v>
      </c>
      <c r="AK129" s="40" t="s">
        <v>187</v>
      </c>
      <c r="AL129" s="40" t="s">
        <v>138</v>
      </c>
      <c r="AM129" s="40" t="s">
        <v>279</v>
      </c>
      <c r="AN129" s="40" t="s">
        <v>188</v>
      </c>
      <c r="AO129" s="40" t="s">
        <v>189</v>
      </c>
      <c r="AP129" s="41" t="s">
        <v>83</v>
      </c>
    </row>
    <row r="130" spans="1:42" x14ac:dyDescent="0.3">
      <c r="A130" s="34">
        <v>46</v>
      </c>
      <c r="B130" s="37" t="s">
        <v>126</v>
      </c>
      <c r="H130" s="37" t="s">
        <v>126</v>
      </c>
      <c r="I130" s="3"/>
      <c r="N130" s="4"/>
      <c r="T130" s="37" t="s">
        <v>126</v>
      </c>
      <c r="Z130" s="37" t="s">
        <v>126</v>
      </c>
      <c r="AI130" s="50">
        <v>46</v>
      </c>
      <c r="AJ130" s="44" t="s">
        <v>126</v>
      </c>
      <c r="AK130" s="40" t="s">
        <v>190</v>
      </c>
      <c r="AL130" s="40" t="s">
        <v>151</v>
      </c>
      <c r="AM130" s="40" t="s">
        <v>280</v>
      </c>
      <c r="AN130" s="40" t="s">
        <v>191</v>
      </c>
      <c r="AO130" s="40" t="s">
        <v>192</v>
      </c>
      <c r="AP130" s="41" t="s">
        <v>83</v>
      </c>
    </row>
    <row r="131" spans="1:42" x14ac:dyDescent="0.3">
      <c r="A131">
        <v>47</v>
      </c>
      <c r="B131" s="4" t="s">
        <v>131</v>
      </c>
      <c r="C131">
        <f>IF('Data Input'!$D$10 = "No", 1, 0)</f>
        <v>0</v>
      </c>
      <c r="H131" s="4" t="s">
        <v>131</v>
      </c>
      <c r="I131">
        <f>IF('Data Input'!$D$10 = "No", 1, 0)</f>
        <v>0</v>
      </c>
      <c r="N131" s="4"/>
      <c r="T131" s="4" t="s">
        <v>131</v>
      </c>
      <c r="U131">
        <f>IF('Data Input'!$D$10 = "No", 1, 0)</f>
        <v>0</v>
      </c>
      <c r="Z131" s="4" t="s">
        <v>131</v>
      </c>
      <c r="AA131">
        <f>IF('Data Input'!$D$10 = "No", 1, 0)</f>
        <v>0</v>
      </c>
      <c r="AI131" s="25">
        <v>47</v>
      </c>
      <c r="AJ131" s="45" t="s">
        <v>128</v>
      </c>
      <c r="AK131" s="42" t="s">
        <v>232</v>
      </c>
      <c r="AL131" s="42" t="s">
        <v>194</v>
      </c>
      <c r="AM131" s="42" t="s">
        <v>264</v>
      </c>
      <c r="AN131" s="42" t="s">
        <v>233</v>
      </c>
      <c r="AO131" s="42" t="s">
        <v>234</v>
      </c>
      <c r="AP131" s="41">
        <f t="shared" si="0"/>
        <v>0</v>
      </c>
    </row>
    <row r="132" spans="1:42" ht="15" thickBot="1" x14ac:dyDescent="0.35">
      <c r="A132" s="34">
        <v>48</v>
      </c>
      <c r="B132" s="37" t="s">
        <v>129</v>
      </c>
      <c r="H132" s="37" t="s">
        <v>129</v>
      </c>
      <c r="N132" s="4"/>
      <c r="T132" s="37" t="s">
        <v>129</v>
      </c>
      <c r="Z132" s="37" t="s">
        <v>129</v>
      </c>
      <c r="AI132" s="50">
        <v>48</v>
      </c>
      <c r="AJ132" s="46" t="s">
        <v>129</v>
      </c>
      <c r="AK132" s="47" t="s">
        <v>193</v>
      </c>
      <c r="AL132" s="47" t="s">
        <v>194</v>
      </c>
      <c r="AM132" s="47" t="s">
        <v>281</v>
      </c>
      <c r="AN132" s="47" t="s">
        <v>195</v>
      </c>
      <c r="AO132" s="47" t="s">
        <v>196</v>
      </c>
      <c r="AP132" s="41" t="s">
        <v>83</v>
      </c>
    </row>
    <row r="140" spans="1:42" ht="15" thickBot="1" x14ac:dyDescent="0.35"/>
    <row r="141" spans="1:42" s="10" customFormat="1" x14ac:dyDescent="0.3">
      <c r="F141" s="59"/>
      <c r="L141" s="59"/>
      <c r="R141" s="59"/>
      <c r="X141" s="59"/>
    </row>
    <row r="146" spans="2:6" x14ac:dyDescent="0.3">
      <c r="B146" s="102" t="s">
        <v>65</v>
      </c>
      <c r="C146" s="102"/>
      <c r="D146" s="102"/>
      <c r="E146" s="102"/>
      <c r="F146" s="103"/>
    </row>
    <row r="147" spans="2:6" x14ac:dyDescent="0.3">
      <c r="C147" s="3" t="s">
        <v>64</v>
      </c>
      <c r="D147" t="s">
        <v>62</v>
      </c>
      <c r="E147" t="s">
        <v>61</v>
      </c>
      <c r="F147" s="30" t="s">
        <v>63</v>
      </c>
    </row>
    <row r="148" spans="2:6" ht="57.6" x14ac:dyDescent="0.3">
      <c r="B148" s="57" t="s">
        <v>117</v>
      </c>
      <c r="F148" s="60"/>
    </row>
    <row r="149" spans="2:6" ht="28.8" x14ac:dyDescent="0.3">
      <c r="B149" s="4" t="s">
        <v>79</v>
      </c>
      <c r="C149">
        <v>1</v>
      </c>
      <c r="D149">
        <v>1</v>
      </c>
      <c r="E149">
        <v>1</v>
      </c>
      <c r="F149" s="60">
        <v>1</v>
      </c>
    </row>
    <row r="150" spans="2:6" x14ac:dyDescent="0.3">
      <c r="B150" s="37"/>
      <c r="F150" s="60"/>
    </row>
    <row r="151" spans="2:6" x14ac:dyDescent="0.3">
      <c r="B151" s="27"/>
      <c r="F151" s="60"/>
    </row>
    <row r="152" spans="2:6" ht="43.2" x14ac:dyDescent="0.3">
      <c r="B152" s="37" t="s">
        <v>118</v>
      </c>
      <c r="F152" s="60"/>
    </row>
    <row r="153" spans="2:6" x14ac:dyDescent="0.3">
      <c r="B153" s="37" t="s">
        <v>80</v>
      </c>
      <c r="F153" s="60"/>
    </row>
    <row r="154" spans="2:6" ht="28.8" x14ac:dyDescent="0.3">
      <c r="B154" s="37" t="s">
        <v>33</v>
      </c>
      <c r="F154" s="60"/>
    </row>
    <row r="155" spans="2:6" x14ac:dyDescent="0.3">
      <c r="B155" s="4" t="s">
        <v>34</v>
      </c>
      <c r="C155">
        <v>1</v>
      </c>
      <c r="D155">
        <v>0</v>
      </c>
      <c r="E155">
        <v>1</v>
      </c>
      <c r="F155" s="61">
        <v>1</v>
      </c>
    </row>
    <row r="156" spans="2:6" x14ac:dyDescent="0.3">
      <c r="B156" s="4" t="s">
        <v>35</v>
      </c>
      <c r="C156">
        <v>1</v>
      </c>
      <c r="D156">
        <v>0</v>
      </c>
      <c r="E156">
        <v>1</v>
      </c>
      <c r="F156" s="61">
        <v>1</v>
      </c>
    </row>
    <row r="157" spans="2:6" x14ac:dyDescent="0.3">
      <c r="B157" s="4" t="s">
        <v>36</v>
      </c>
      <c r="C157">
        <v>1</v>
      </c>
      <c r="D157">
        <v>0</v>
      </c>
      <c r="E157">
        <v>1</v>
      </c>
      <c r="F157" s="61">
        <v>1</v>
      </c>
    </row>
    <row r="158" spans="2:6" x14ac:dyDescent="0.3">
      <c r="B158" s="4" t="s">
        <v>82</v>
      </c>
      <c r="C158">
        <v>1</v>
      </c>
      <c r="D158">
        <v>1</v>
      </c>
      <c r="E158">
        <v>1</v>
      </c>
      <c r="F158" s="60">
        <v>1</v>
      </c>
    </row>
    <row r="159" spans="2:6" x14ac:dyDescent="0.3">
      <c r="B159" s="4" t="s">
        <v>0</v>
      </c>
      <c r="C159">
        <v>1</v>
      </c>
      <c r="D159">
        <v>0</v>
      </c>
      <c r="E159">
        <v>1</v>
      </c>
      <c r="F159" s="61">
        <v>1</v>
      </c>
    </row>
    <row r="160" spans="2:6" x14ac:dyDescent="0.3">
      <c r="B160" s="28"/>
      <c r="F160" s="60"/>
    </row>
    <row r="161" spans="2:6" x14ac:dyDescent="0.3">
      <c r="B161" s="28"/>
      <c r="F161" s="60"/>
    </row>
    <row r="162" spans="2:6" x14ac:dyDescent="0.3">
      <c r="B162" s="4" t="s">
        <v>38</v>
      </c>
      <c r="C162">
        <v>1</v>
      </c>
      <c r="D162">
        <v>0</v>
      </c>
      <c r="E162">
        <v>1</v>
      </c>
      <c r="F162" s="60">
        <v>1</v>
      </c>
    </row>
    <row r="163" spans="2:6" x14ac:dyDescent="0.3">
      <c r="B163" s="4" t="s">
        <v>39</v>
      </c>
      <c r="C163">
        <v>1</v>
      </c>
      <c r="D163">
        <v>0</v>
      </c>
      <c r="E163">
        <v>1</v>
      </c>
      <c r="F163" s="61">
        <v>1</v>
      </c>
    </row>
    <row r="164" spans="2:6" x14ac:dyDescent="0.3">
      <c r="B164" s="4" t="s">
        <v>40</v>
      </c>
      <c r="C164">
        <v>1</v>
      </c>
      <c r="D164">
        <v>0</v>
      </c>
      <c r="E164">
        <v>1</v>
      </c>
      <c r="F164" s="61">
        <v>1</v>
      </c>
    </row>
    <row r="165" spans="2:6" x14ac:dyDescent="0.3">
      <c r="B165" s="4" t="s">
        <v>127</v>
      </c>
      <c r="C165">
        <v>1</v>
      </c>
      <c r="D165">
        <v>0</v>
      </c>
      <c r="E165">
        <v>1</v>
      </c>
      <c r="F165" s="61">
        <v>1</v>
      </c>
    </row>
    <row r="166" spans="2:6" x14ac:dyDescent="0.3">
      <c r="B166" s="4" t="s">
        <v>42</v>
      </c>
      <c r="C166">
        <v>1</v>
      </c>
      <c r="D166">
        <v>0</v>
      </c>
      <c r="E166">
        <v>1</v>
      </c>
      <c r="F166" s="61">
        <v>1</v>
      </c>
    </row>
    <row r="167" spans="2:6" x14ac:dyDescent="0.3">
      <c r="B167" s="4" t="s">
        <v>43</v>
      </c>
      <c r="C167">
        <v>1</v>
      </c>
      <c r="D167">
        <v>0</v>
      </c>
      <c r="E167">
        <v>1</v>
      </c>
      <c r="F167" s="61">
        <v>1</v>
      </c>
    </row>
    <row r="168" spans="2:6" x14ac:dyDescent="0.3">
      <c r="B168" s="4" t="s">
        <v>89</v>
      </c>
      <c r="C168">
        <v>1</v>
      </c>
      <c r="D168">
        <v>1</v>
      </c>
      <c r="E168">
        <v>1</v>
      </c>
      <c r="F168" s="61">
        <v>1</v>
      </c>
    </row>
    <row r="169" spans="2:6" x14ac:dyDescent="0.3">
      <c r="B169" s="4" t="s">
        <v>45</v>
      </c>
      <c r="C169">
        <v>1</v>
      </c>
      <c r="D169">
        <v>1</v>
      </c>
      <c r="E169">
        <v>1</v>
      </c>
      <c r="F169" s="61">
        <v>1</v>
      </c>
    </row>
    <row r="170" spans="2:6" ht="28.8" x14ac:dyDescent="0.3">
      <c r="B170" s="4" t="s">
        <v>107</v>
      </c>
      <c r="C170">
        <v>1</v>
      </c>
      <c r="D170">
        <v>1</v>
      </c>
      <c r="E170">
        <v>1</v>
      </c>
      <c r="F170" s="61">
        <v>1</v>
      </c>
    </row>
    <row r="171" spans="2:6" ht="28.8" x14ac:dyDescent="0.3">
      <c r="B171" s="4" t="s">
        <v>108</v>
      </c>
      <c r="C171">
        <v>1</v>
      </c>
      <c r="D171">
        <v>0</v>
      </c>
      <c r="E171">
        <v>1</v>
      </c>
      <c r="F171" s="61">
        <v>1</v>
      </c>
    </row>
    <row r="172" spans="2:6" x14ac:dyDescent="0.3">
      <c r="B172" s="4" t="s">
        <v>48</v>
      </c>
      <c r="C172">
        <v>1</v>
      </c>
      <c r="D172">
        <v>1</v>
      </c>
      <c r="E172">
        <v>1</v>
      </c>
      <c r="F172" s="61">
        <v>1</v>
      </c>
    </row>
    <row r="173" spans="2:6" x14ac:dyDescent="0.3">
      <c r="B173" s="4" t="s">
        <v>49</v>
      </c>
      <c r="C173">
        <v>1</v>
      </c>
      <c r="D173">
        <v>0</v>
      </c>
      <c r="E173">
        <v>1</v>
      </c>
      <c r="F173" s="61">
        <v>1</v>
      </c>
    </row>
    <row r="174" spans="2:6" x14ac:dyDescent="0.3">
      <c r="B174" s="4" t="s">
        <v>50</v>
      </c>
      <c r="C174">
        <v>1</v>
      </c>
      <c r="D174">
        <v>0</v>
      </c>
      <c r="E174">
        <v>1</v>
      </c>
      <c r="F174" s="61">
        <v>1</v>
      </c>
    </row>
    <row r="175" spans="2:6" x14ac:dyDescent="0.3">
      <c r="B175" s="27"/>
      <c r="F175" s="60"/>
    </row>
    <row r="176" spans="2:6" x14ac:dyDescent="0.3">
      <c r="B176" s="4" t="s">
        <v>51</v>
      </c>
      <c r="C176">
        <v>1</v>
      </c>
      <c r="D176">
        <v>1</v>
      </c>
      <c r="E176">
        <v>1</v>
      </c>
      <c r="F176" s="60">
        <v>1</v>
      </c>
    </row>
    <row r="177" spans="2:6" x14ac:dyDescent="0.3">
      <c r="B177" s="57" t="s">
        <v>123</v>
      </c>
      <c r="F177" s="60"/>
    </row>
    <row r="178" spans="2:6" x14ac:dyDescent="0.3">
      <c r="B178" s="28"/>
      <c r="F178" s="60"/>
    </row>
    <row r="179" spans="2:6" x14ac:dyDescent="0.3">
      <c r="B179" s="28"/>
      <c r="F179" s="60"/>
    </row>
    <row r="180" spans="2:6" x14ac:dyDescent="0.3">
      <c r="B180" s="37" t="s">
        <v>125</v>
      </c>
      <c r="F180" s="60"/>
    </row>
    <row r="181" spans="2:6" ht="28.8" x14ac:dyDescent="0.3">
      <c r="B181" s="37" t="s">
        <v>87</v>
      </c>
      <c r="F181" s="60"/>
    </row>
    <row r="182" spans="2:6" x14ac:dyDescent="0.3">
      <c r="B182" s="37" t="s">
        <v>52</v>
      </c>
      <c r="F182" s="60"/>
    </row>
    <row r="183" spans="2:6" ht="28.8" x14ac:dyDescent="0.3">
      <c r="B183" s="37" t="s">
        <v>124</v>
      </c>
      <c r="F183" s="60"/>
    </row>
    <row r="184" spans="2:6" x14ac:dyDescent="0.3">
      <c r="B184" s="27"/>
      <c r="F184" s="60"/>
    </row>
    <row r="185" spans="2:6" x14ac:dyDescent="0.3">
      <c r="B185" s="27"/>
      <c r="F185" s="60"/>
    </row>
    <row r="186" spans="2:6" x14ac:dyDescent="0.3">
      <c r="B186" s="27"/>
      <c r="F186" s="60"/>
    </row>
    <row r="187" spans="2:6" ht="28.8" x14ac:dyDescent="0.3">
      <c r="B187" s="37" t="s">
        <v>122</v>
      </c>
      <c r="F187" s="60"/>
    </row>
    <row r="188" spans="2:6" x14ac:dyDescent="0.3">
      <c r="B188" s="37" t="s">
        <v>53</v>
      </c>
      <c r="F188" s="60"/>
    </row>
    <row r="189" spans="2:6" ht="28.8" x14ac:dyDescent="0.3">
      <c r="B189" s="37" t="s">
        <v>121</v>
      </c>
      <c r="F189" s="60"/>
    </row>
    <row r="190" spans="2:6" ht="28.8" x14ac:dyDescent="0.3">
      <c r="B190" s="37" t="s">
        <v>54</v>
      </c>
      <c r="F190" s="60"/>
    </row>
    <row r="191" spans="2:6" x14ac:dyDescent="0.3">
      <c r="B191" s="27"/>
      <c r="F191" s="60"/>
    </row>
    <row r="192" spans="2:6" x14ac:dyDescent="0.3">
      <c r="B192" s="37" t="s">
        <v>81</v>
      </c>
      <c r="F192" s="60"/>
    </row>
    <row r="193" spans="2:6" x14ac:dyDescent="0.3">
      <c r="B193" s="57" t="s">
        <v>119</v>
      </c>
      <c r="F193" s="60"/>
    </row>
    <row r="194" spans="2:6" x14ac:dyDescent="0.3">
      <c r="B194" s="28"/>
      <c r="F194" s="60"/>
    </row>
    <row r="195" spans="2:6" x14ac:dyDescent="0.3">
      <c r="B195" s="27"/>
      <c r="F195" s="60"/>
    </row>
    <row r="196" spans="2:6" x14ac:dyDescent="0.3">
      <c r="B196" s="37" t="s">
        <v>55</v>
      </c>
      <c r="F196" s="60"/>
    </row>
    <row r="197" spans="2:6" x14ac:dyDescent="0.3">
      <c r="B197" s="37" t="s">
        <v>84</v>
      </c>
      <c r="F197" s="60"/>
    </row>
    <row r="198" spans="2:6" ht="28.8" x14ac:dyDescent="0.3">
      <c r="B198" s="57" t="s">
        <v>120</v>
      </c>
      <c r="F198" s="60"/>
    </row>
    <row r="199" spans="2:6" x14ac:dyDescent="0.3">
      <c r="B199" s="28"/>
      <c r="F199" s="60"/>
    </row>
    <row r="200" spans="2:6" x14ac:dyDescent="0.3">
      <c r="B200" s="37" t="s">
        <v>56</v>
      </c>
      <c r="F200" s="60"/>
    </row>
    <row r="201" spans="2:6" x14ac:dyDescent="0.3">
      <c r="B201" s="4" t="s">
        <v>57</v>
      </c>
      <c r="C201">
        <v>1</v>
      </c>
      <c r="D201">
        <v>1</v>
      </c>
      <c r="E201">
        <v>1</v>
      </c>
      <c r="F201" s="60">
        <v>1</v>
      </c>
    </row>
    <row r="202" spans="2:6" x14ac:dyDescent="0.3">
      <c r="B202" s="4" t="s">
        <v>58</v>
      </c>
      <c r="C202">
        <v>1</v>
      </c>
      <c r="D202">
        <v>1</v>
      </c>
      <c r="E202">
        <v>1</v>
      </c>
      <c r="F202" s="60">
        <v>1</v>
      </c>
    </row>
    <row r="203" spans="2:6" x14ac:dyDescent="0.3">
      <c r="B203" s="4" t="s">
        <v>59</v>
      </c>
      <c r="C203">
        <v>1</v>
      </c>
      <c r="D203">
        <v>1</v>
      </c>
      <c r="E203">
        <v>1</v>
      </c>
      <c r="F203" s="60">
        <v>1</v>
      </c>
    </row>
    <row r="204" spans="2:6" x14ac:dyDescent="0.3">
      <c r="B204" s="4" t="s">
        <v>60</v>
      </c>
      <c r="C204">
        <v>1</v>
      </c>
      <c r="D204">
        <v>1</v>
      </c>
      <c r="E204">
        <v>1</v>
      </c>
      <c r="F204" s="60">
        <v>1</v>
      </c>
    </row>
    <row r="205" spans="2:6" x14ac:dyDescent="0.3">
      <c r="B205" s="27"/>
      <c r="F205" s="60"/>
    </row>
    <row r="206" spans="2:6" x14ac:dyDescent="0.3">
      <c r="B206" s="37" t="s">
        <v>130</v>
      </c>
    </row>
    <row r="207" spans="2:6" x14ac:dyDescent="0.3">
      <c r="B207" s="37" t="s">
        <v>126</v>
      </c>
    </row>
    <row r="208" spans="2:6" x14ac:dyDescent="0.3">
      <c r="B208" s="24" t="s">
        <v>131</v>
      </c>
    </row>
    <row r="209" spans="2:2" x14ac:dyDescent="0.3">
      <c r="B209" s="37" t="s">
        <v>129</v>
      </c>
    </row>
  </sheetData>
  <mergeCells count="10">
    <mergeCell ref="B70:C70"/>
    <mergeCell ref="H70:I70"/>
    <mergeCell ref="T70:U70"/>
    <mergeCell ref="Z70:AA70"/>
    <mergeCell ref="B146:F146"/>
    <mergeCell ref="B2:E2"/>
    <mergeCell ref="H2:K2"/>
    <mergeCell ref="N2:Q2"/>
    <mergeCell ref="T2:W2"/>
    <mergeCell ref="Z2:AC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E64B-0733-4301-9813-6D7329EF5420}">
  <sheetPr codeName="Sheet3">
    <tabColor theme="5" tint="-0.249977111117893"/>
  </sheetPr>
  <dimension ref="A2:BM132"/>
  <sheetViews>
    <sheetView topLeftCell="BE1" workbookViewId="0">
      <pane ySplit="3" topLeftCell="A67" activePane="bottomLeft" state="frozen"/>
      <selection pane="bottomLeft" activeCell="BL82" sqref="BL82"/>
    </sheetView>
  </sheetViews>
  <sheetFormatPr defaultRowHeight="14.4" x14ac:dyDescent="0.3"/>
  <cols>
    <col min="2" max="2" width="36" customWidth="1"/>
    <col min="3" max="3" width="10.6640625" customWidth="1"/>
    <col min="6" max="6" width="8.88671875" style="30"/>
    <col min="8" max="8" width="36" customWidth="1"/>
    <col min="9" max="9" width="10.6640625" customWidth="1"/>
    <col min="13" max="13" width="8.88671875" style="30"/>
    <col min="15" max="15" width="36" customWidth="1"/>
    <col min="16" max="16" width="10.6640625" customWidth="1"/>
    <col min="19" max="19" width="8.88671875" style="30"/>
    <col min="21" max="21" width="36" customWidth="1"/>
    <col min="22" max="22" width="10.6640625" customWidth="1"/>
    <col min="25" max="25" width="8.88671875" style="30"/>
    <col min="27" max="27" width="36" customWidth="1"/>
    <col min="28" max="28" width="10.6640625" customWidth="1"/>
    <col min="31" max="31" width="8.88671875" style="30"/>
    <col min="33" max="33" width="36" customWidth="1"/>
    <col min="34" max="34" width="10.6640625" customWidth="1"/>
    <col min="37" max="37" width="8.88671875" style="30"/>
    <col min="39" max="39" width="36" customWidth="1"/>
    <col min="40" max="40" width="10.6640625" customWidth="1"/>
    <col min="43" max="43" width="8.88671875" style="30"/>
    <col min="45" max="45" width="36" customWidth="1"/>
    <col min="46" max="46" width="10.6640625" customWidth="1"/>
    <col min="49" max="49" width="8.88671875" style="30"/>
    <col min="51" max="51" width="36" customWidth="1"/>
    <col min="52" max="52" width="10.6640625" customWidth="1"/>
    <col min="56" max="58" width="9.21875" customWidth="1"/>
    <col min="59" max="61" width="36" customWidth="1"/>
    <col min="62" max="62" width="24.109375" customWidth="1"/>
    <col min="63" max="64" width="47.6640625" customWidth="1"/>
    <col min="65" max="71" width="9.21875" customWidth="1"/>
  </cols>
  <sheetData>
    <row r="2" spans="1:57" x14ac:dyDescent="0.3">
      <c r="B2" s="100" t="s">
        <v>16</v>
      </c>
      <c r="C2" s="100"/>
      <c r="D2" s="100"/>
      <c r="E2" s="100"/>
      <c r="F2" s="29"/>
      <c r="G2" s="31"/>
      <c r="H2" s="100" t="s">
        <v>17</v>
      </c>
      <c r="I2" s="100"/>
      <c r="J2" s="100"/>
      <c r="K2" s="100"/>
      <c r="L2" s="100"/>
      <c r="M2" s="29"/>
      <c r="N2" s="31"/>
      <c r="O2" s="100" t="s">
        <v>68</v>
      </c>
      <c r="P2" s="100"/>
      <c r="Q2" s="100"/>
      <c r="R2" s="100"/>
      <c r="U2" s="100" t="s">
        <v>69</v>
      </c>
      <c r="V2" s="100"/>
      <c r="W2" s="100"/>
      <c r="X2" s="100"/>
      <c r="AA2" s="100" t="s">
        <v>70</v>
      </c>
      <c r="AB2" s="100"/>
      <c r="AC2" s="100"/>
      <c r="AD2" s="100"/>
      <c r="AG2" s="100" t="s">
        <v>71</v>
      </c>
      <c r="AH2" s="100"/>
      <c r="AI2" s="100"/>
      <c r="AJ2" s="100"/>
      <c r="AM2" s="100" t="s">
        <v>22</v>
      </c>
      <c r="AN2" s="100"/>
      <c r="AO2" s="100"/>
      <c r="AP2" s="100"/>
      <c r="AQ2" s="29"/>
      <c r="AR2" s="31"/>
      <c r="AS2" s="100" t="s">
        <v>72</v>
      </c>
      <c r="AT2" s="100"/>
      <c r="AU2" s="100"/>
      <c r="AV2" s="100"/>
      <c r="AY2" s="100" t="s">
        <v>6</v>
      </c>
      <c r="AZ2" s="100"/>
      <c r="BA2" s="100"/>
      <c r="BB2" s="100"/>
      <c r="BE2" s="31"/>
    </row>
    <row r="3" spans="1:57" s="25" customFormat="1" x14ac:dyDescent="0.3">
      <c r="B3" s="25" t="s">
        <v>75</v>
      </c>
      <c r="C3" s="25" t="s">
        <v>132</v>
      </c>
      <c r="D3" s="25" t="s">
        <v>66</v>
      </c>
      <c r="E3" s="25" t="s">
        <v>67</v>
      </c>
      <c r="F3" s="58"/>
      <c r="H3" s="25" t="s">
        <v>75</v>
      </c>
      <c r="I3" s="25" t="s">
        <v>132</v>
      </c>
      <c r="J3" s="25" t="s">
        <v>66</v>
      </c>
      <c r="K3" s="25" t="s">
        <v>67</v>
      </c>
      <c r="M3" s="58"/>
      <c r="O3" s="25" t="s">
        <v>75</v>
      </c>
      <c r="P3" s="25" t="s">
        <v>132</v>
      </c>
      <c r="Q3" s="25" t="s">
        <v>66</v>
      </c>
      <c r="R3" s="25" t="s">
        <v>67</v>
      </c>
      <c r="S3" s="58"/>
      <c r="U3" s="25" t="s">
        <v>75</v>
      </c>
      <c r="V3" s="25" t="s">
        <v>132</v>
      </c>
      <c r="W3" s="25" t="s">
        <v>66</v>
      </c>
      <c r="X3" s="25" t="s">
        <v>67</v>
      </c>
      <c r="Y3" s="58"/>
      <c r="AA3" s="25" t="s">
        <v>75</v>
      </c>
      <c r="AB3" s="25" t="s">
        <v>132</v>
      </c>
      <c r="AC3" s="25" t="s">
        <v>66</v>
      </c>
      <c r="AD3" s="25" t="s">
        <v>67</v>
      </c>
      <c r="AE3" s="58"/>
      <c r="AG3" s="25" t="s">
        <v>75</v>
      </c>
      <c r="AH3" s="25" t="s">
        <v>132</v>
      </c>
      <c r="AI3" s="25" t="s">
        <v>66</v>
      </c>
      <c r="AJ3" s="25" t="s">
        <v>67</v>
      </c>
      <c r="AK3" s="58"/>
      <c r="AM3" s="25" t="s">
        <v>75</v>
      </c>
      <c r="AN3" s="25" t="s">
        <v>132</v>
      </c>
      <c r="AO3" s="25" t="s">
        <v>66</v>
      </c>
      <c r="AP3" s="25" t="s">
        <v>67</v>
      </c>
      <c r="AQ3" s="58"/>
      <c r="AS3" s="25" t="s">
        <v>75</v>
      </c>
      <c r="AT3" s="25" t="s">
        <v>132</v>
      </c>
      <c r="AU3" s="25" t="s">
        <v>66</v>
      </c>
      <c r="AV3" s="25" t="s">
        <v>67</v>
      </c>
      <c r="AW3" s="58"/>
      <c r="AY3" s="25" t="s">
        <v>75</v>
      </c>
      <c r="AZ3" s="25" t="s">
        <v>132</v>
      </c>
      <c r="BA3" s="25" t="s">
        <v>66</v>
      </c>
      <c r="BB3" s="25" t="s">
        <v>67</v>
      </c>
    </row>
    <row r="4" spans="1:57" ht="57.6" x14ac:dyDescent="0.3">
      <c r="A4" s="34">
        <v>1</v>
      </c>
      <c r="B4" s="4" t="s">
        <v>117</v>
      </c>
      <c r="H4" s="4"/>
      <c r="O4" s="4"/>
      <c r="U4" s="4"/>
      <c r="AA4" s="4"/>
      <c r="AG4" s="4"/>
      <c r="AM4" s="4"/>
      <c r="AS4" s="4"/>
      <c r="AY4" s="4"/>
    </row>
    <row r="5" spans="1:57" ht="28.8" x14ac:dyDescent="0.3">
      <c r="A5">
        <v>2</v>
      </c>
      <c r="B5" s="24" t="s">
        <v>79</v>
      </c>
      <c r="C5" t="s">
        <v>1</v>
      </c>
      <c r="D5">
        <v>0</v>
      </c>
      <c r="E5">
        <v>0</v>
      </c>
      <c r="H5" s="4" t="s">
        <v>79</v>
      </c>
      <c r="I5" t="s">
        <v>2</v>
      </c>
      <c r="J5">
        <v>0</v>
      </c>
      <c r="K5">
        <v>1</v>
      </c>
      <c r="O5" s="4" t="s">
        <v>79</v>
      </c>
      <c r="P5" t="s">
        <v>2</v>
      </c>
      <c r="Q5">
        <v>0</v>
      </c>
      <c r="R5">
        <v>1</v>
      </c>
      <c r="U5" s="4" t="s">
        <v>79</v>
      </c>
      <c r="V5" t="s">
        <v>2</v>
      </c>
      <c r="W5">
        <v>0</v>
      </c>
      <c r="X5">
        <v>1</v>
      </c>
      <c r="AA5" s="4" t="s">
        <v>79</v>
      </c>
      <c r="AB5" t="s">
        <v>2</v>
      </c>
      <c r="AC5">
        <v>0</v>
      </c>
      <c r="AD5">
        <v>1</v>
      </c>
      <c r="AG5" s="4" t="s">
        <v>79</v>
      </c>
      <c r="AH5" t="s">
        <v>1</v>
      </c>
      <c r="AI5">
        <v>0</v>
      </c>
      <c r="AJ5">
        <v>0</v>
      </c>
      <c r="AM5" s="4" t="s">
        <v>79</v>
      </c>
      <c r="AN5" t="s">
        <v>2</v>
      </c>
      <c r="AO5">
        <v>0</v>
      </c>
      <c r="AP5">
        <v>1</v>
      </c>
      <c r="AS5" s="4" t="s">
        <v>79</v>
      </c>
      <c r="AT5" t="s">
        <v>1</v>
      </c>
      <c r="AU5">
        <v>0</v>
      </c>
      <c r="AV5">
        <v>0</v>
      </c>
      <c r="AY5" s="4" t="s">
        <v>79</v>
      </c>
      <c r="AZ5" t="s">
        <v>1</v>
      </c>
      <c r="BA5">
        <v>0</v>
      </c>
      <c r="BB5">
        <v>0</v>
      </c>
    </row>
    <row r="6" spans="1:57" x14ac:dyDescent="0.3">
      <c r="A6" s="34">
        <v>3</v>
      </c>
      <c r="B6" s="4" t="s">
        <v>32</v>
      </c>
      <c r="H6" s="4"/>
      <c r="O6" s="4"/>
      <c r="U6" s="4"/>
      <c r="AA6" s="4"/>
      <c r="AG6" s="4"/>
      <c r="AM6" s="4"/>
      <c r="AS6" s="4"/>
      <c r="AY6" s="4"/>
    </row>
    <row r="7" spans="1:57" x14ac:dyDescent="0.3">
      <c r="A7" s="23"/>
      <c r="B7" s="27"/>
      <c r="H7" s="4"/>
      <c r="O7" s="4"/>
      <c r="U7" s="4"/>
      <c r="AA7" s="4"/>
      <c r="AG7" s="4"/>
      <c r="AM7" s="4"/>
      <c r="AS7" s="4"/>
      <c r="AY7" s="4"/>
    </row>
    <row r="8" spans="1:57" ht="43.2" x14ac:dyDescent="0.3">
      <c r="A8" s="34">
        <v>4</v>
      </c>
      <c r="B8" s="4" t="s">
        <v>118</v>
      </c>
      <c r="H8" s="4"/>
      <c r="O8" s="4"/>
      <c r="U8" s="4"/>
      <c r="AA8" s="4"/>
      <c r="AG8" s="4"/>
      <c r="AM8" s="4"/>
      <c r="AS8" s="4"/>
      <c r="AY8" s="4"/>
    </row>
    <row r="9" spans="1:57" x14ac:dyDescent="0.3">
      <c r="A9" s="34">
        <v>5</v>
      </c>
      <c r="B9" s="4" t="s">
        <v>80</v>
      </c>
      <c r="H9" s="4"/>
      <c r="O9" s="4"/>
      <c r="U9" s="4"/>
      <c r="AA9" s="4"/>
      <c r="AG9" s="4"/>
      <c r="AM9" s="4"/>
      <c r="AS9" s="4"/>
      <c r="AY9" s="4"/>
    </row>
    <row r="10" spans="1:57" ht="28.8" x14ac:dyDescent="0.3">
      <c r="A10" s="34">
        <v>6</v>
      </c>
      <c r="B10" s="4" t="s">
        <v>33</v>
      </c>
      <c r="H10" s="4"/>
      <c r="O10" s="4"/>
      <c r="U10" s="4"/>
      <c r="AA10" s="4"/>
      <c r="AG10" s="4"/>
      <c r="AM10" s="4"/>
      <c r="AS10" s="4"/>
      <c r="AY10" s="4"/>
    </row>
    <row r="11" spans="1:57" x14ac:dyDescent="0.3">
      <c r="A11">
        <v>7</v>
      </c>
      <c r="B11" s="4" t="s">
        <v>34</v>
      </c>
      <c r="C11" t="s">
        <v>2</v>
      </c>
      <c r="D11">
        <v>0</v>
      </c>
      <c r="E11">
        <f>COUNTIF(C11, 'Data Input'!$H$5)</f>
        <v>0</v>
      </c>
      <c r="H11" s="4" t="s">
        <v>34</v>
      </c>
      <c r="I11" t="s">
        <v>1</v>
      </c>
      <c r="J11">
        <v>0</v>
      </c>
      <c r="K11">
        <f>COUNTIF(I11, 'Data Input'!$H$9)</f>
        <v>0</v>
      </c>
      <c r="O11" s="4" t="s">
        <v>34</v>
      </c>
      <c r="P11" t="s">
        <v>1</v>
      </c>
      <c r="Q11">
        <v>0</v>
      </c>
      <c r="R11">
        <f>COUNTIF(P11, 'Data Input'!$H$13)</f>
        <v>0</v>
      </c>
      <c r="U11" s="4" t="s">
        <v>34</v>
      </c>
      <c r="V11" t="s">
        <v>1</v>
      </c>
      <c r="W11">
        <v>0</v>
      </c>
      <c r="X11">
        <f>COUNTIF(V11, 'Data Input'!$H$17)</f>
        <v>0</v>
      </c>
      <c r="AA11" s="4" t="s">
        <v>34</v>
      </c>
      <c r="AB11" t="s">
        <v>1</v>
      </c>
      <c r="AC11">
        <v>0</v>
      </c>
      <c r="AD11">
        <f>COUNTIF(AB11, 'Data Input'!$H$21)</f>
        <v>0</v>
      </c>
      <c r="AG11" s="4" t="s">
        <v>34</v>
      </c>
      <c r="AH11" t="s">
        <v>2</v>
      </c>
      <c r="AI11">
        <v>0</v>
      </c>
      <c r="AJ11">
        <f>COUNTIF(AH11, 'Data Input'!$H$25)</f>
        <v>1</v>
      </c>
      <c r="AM11" s="4" t="s">
        <v>34</v>
      </c>
      <c r="AN11" t="s">
        <v>2</v>
      </c>
      <c r="AO11">
        <v>0</v>
      </c>
      <c r="AP11">
        <f>COUNTIF(AN11, 'Data Input'!$H$29)</f>
        <v>1</v>
      </c>
      <c r="AS11" s="4" t="s">
        <v>34</v>
      </c>
      <c r="AT11" t="s">
        <v>1</v>
      </c>
      <c r="AU11">
        <v>0</v>
      </c>
      <c r="AV11">
        <f>COUNTIF(AT11, 'Data Input'!$D$34)</f>
        <v>1</v>
      </c>
      <c r="AY11" s="4" t="s">
        <v>34</v>
      </c>
      <c r="AZ11" t="s">
        <v>1</v>
      </c>
      <c r="BA11">
        <v>0</v>
      </c>
      <c r="BB11">
        <f>COUNTIF(AZ11, 'Data Input'!$D$29)</f>
        <v>1</v>
      </c>
    </row>
    <row r="12" spans="1:57" x14ac:dyDescent="0.3">
      <c r="A12">
        <v>8</v>
      </c>
      <c r="B12" s="4" t="s">
        <v>35</v>
      </c>
      <c r="C12" t="s">
        <v>2</v>
      </c>
      <c r="D12">
        <v>0</v>
      </c>
      <c r="E12">
        <f>COUNTIF(C12, 'Data Input'!$H$5)</f>
        <v>0</v>
      </c>
      <c r="H12" s="4" t="s">
        <v>35</v>
      </c>
      <c r="I12" t="s">
        <v>2</v>
      </c>
      <c r="J12">
        <v>0</v>
      </c>
      <c r="K12">
        <f>COUNTIF(I12, 'Data Input'!$H$9)</f>
        <v>1</v>
      </c>
      <c r="O12" s="4" t="s">
        <v>35</v>
      </c>
      <c r="P12" t="s">
        <v>1</v>
      </c>
      <c r="Q12">
        <v>0</v>
      </c>
      <c r="R12">
        <f>COUNTIF(P12, 'Data Input'!$H$13)</f>
        <v>0</v>
      </c>
      <c r="U12" s="4" t="s">
        <v>35</v>
      </c>
      <c r="V12" t="s">
        <v>2</v>
      </c>
      <c r="W12">
        <v>0</v>
      </c>
      <c r="X12">
        <f>COUNTIF(V12, 'Data Input'!$H$17)</f>
        <v>1</v>
      </c>
      <c r="AA12" s="4" t="s">
        <v>35</v>
      </c>
      <c r="AB12" t="s">
        <v>2</v>
      </c>
      <c r="AC12">
        <v>0</v>
      </c>
      <c r="AD12">
        <f>COUNTIF(AB12, 'Data Input'!$H$21)</f>
        <v>1</v>
      </c>
      <c r="AG12" s="4" t="s">
        <v>35</v>
      </c>
      <c r="AH12" t="s">
        <v>2</v>
      </c>
      <c r="AI12">
        <v>0</v>
      </c>
      <c r="AJ12">
        <f>COUNTIF(AH12, 'Data Input'!$H$25)</f>
        <v>1</v>
      </c>
      <c r="AM12" s="4" t="s">
        <v>35</v>
      </c>
      <c r="AN12" t="s">
        <v>2</v>
      </c>
      <c r="AO12">
        <v>0</v>
      </c>
      <c r="AP12">
        <f>COUNTIF(AN12, 'Data Input'!$H$29)</f>
        <v>1</v>
      </c>
      <c r="AS12" s="4" t="s">
        <v>35</v>
      </c>
      <c r="AT12" t="s">
        <v>1</v>
      </c>
      <c r="AU12">
        <v>0</v>
      </c>
      <c r="AV12">
        <f>COUNTIF(AT12, 'Data Input'!$D$34)</f>
        <v>1</v>
      </c>
      <c r="AY12" s="4" t="s">
        <v>35</v>
      </c>
      <c r="AZ12" t="s">
        <v>1</v>
      </c>
      <c r="BA12">
        <v>0</v>
      </c>
      <c r="BB12">
        <f>COUNTIF(AZ12, 'Data Input'!$D$29)</f>
        <v>1</v>
      </c>
    </row>
    <row r="13" spans="1:57" x14ac:dyDescent="0.3">
      <c r="A13">
        <v>9</v>
      </c>
      <c r="B13" s="4" t="s">
        <v>36</v>
      </c>
      <c r="C13" t="s">
        <v>2</v>
      </c>
      <c r="D13">
        <v>0</v>
      </c>
      <c r="E13">
        <f>COUNTIF(C13, 'Data Input'!$H$5)</f>
        <v>0</v>
      </c>
      <c r="H13" s="4" t="s">
        <v>36</v>
      </c>
      <c r="I13" t="s">
        <v>2</v>
      </c>
      <c r="J13">
        <v>0</v>
      </c>
      <c r="K13">
        <f>COUNTIF(I13, 'Data Input'!$H$9)</f>
        <v>1</v>
      </c>
      <c r="O13" s="4" t="s">
        <v>36</v>
      </c>
      <c r="P13" t="s">
        <v>1</v>
      </c>
      <c r="Q13">
        <v>0</v>
      </c>
      <c r="R13">
        <f>COUNTIF(P13, 'Data Input'!$H$13)</f>
        <v>0</v>
      </c>
      <c r="U13" s="4" t="s">
        <v>36</v>
      </c>
      <c r="V13" t="s">
        <v>2</v>
      </c>
      <c r="W13">
        <v>0</v>
      </c>
      <c r="X13">
        <f>COUNTIF(V13, 'Data Input'!$H$17)</f>
        <v>1</v>
      </c>
      <c r="AA13" s="4" t="s">
        <v>36</v>
      </c>
      <c r="AB13" t="s">
        <v>2</v>
      </c>
      <c r="AC13">
        <v>0</v>
      </c>
      <c r="AD13">
        <f>COUNTIF(AB13, 'Data Input'!$H$21)</f>
        <v>1</v>
      </c>
      <c r="AG13" s="4" t="s">
        <v>36</v>
      </c>
      <c r="AH13" t="s">
        <v>2</v>
      </c>
      <c r="AI13">
        <v>0</v>
      </c>
      <c r="AJ13">
        <f>COUNTIF(AH13, 'Data Input'!$H$25)</f>
        <v>1</v>
      </c>
      <c r="AM13" s="4" t="s">
        <v>36</v>
      </c>
      <c r="AN13" t="s">
        <v>2</v>
      </c>
      <c r="AO13">
        <v>0</v>
      </c>
      <c r="AP13">
        <f>COUNTIF(AN13, 'Data Input'!$H$29)</f>
        <v>1</v>
      </c>
      <c r="AS13" s="4" t="s">
        <v>36</v>
      </c>
      <c r="AT13" t="s">
        <v>1</v>
      </c>
      <c r="AU13">
        <v>0</v>
      </c>
      <c r="AV13">
        <f>COUNTIF(AT13, 'Data Input'!$D$34)</f>
        <v>1</v>
      </c>
      <c r="AY13" s="4" t="s">
        <v>36</v>
      </c>
      <c r="AZ13" t="s">
        <v>1</v>
      </c>
      <c r="BA13">
        <v>0</v>
      </c>
      <c r="BB13">
        <f>COUNTIF(AZ13, 'Data Input'!$D$29)</f>
        <v>1</v>
      </c>
    </row>
    <row r="14" spans="1:57" x14ac:dyDescent="0.3">
      <c r="A14">
        <v>10</v>
      </c>
      <c r="B14" s="4" t="s">
        <v>82</v>
      </c>
      <c r="C14" t="s">
        <v>2</v>
      </c>
      <c r="D14">
        <v>0</v>
      </c>
      <c r="E14">
        <f>COUNTIF(C14, 'Data Input'!$H$5)</f>
        <v>0</v>
      </c>
      <c r="H14" s="4" t="s">
        <v>37</v>
      </c>
      <c r="I14" t="s">
        <v>1</v>
      </c>
      <c r="J14">
        <v>0</v>
      </c>
      <c r="K14">
        <f>COUNTIF(I14, 'Data Input'!$H$9)</f>
        <v>0</v>
      </c>
      <c r="O14" s="4" t="s">
        <v>37</v>
      </c>
      <c r="P14" t="s">
        <v>1</v>
      </c>
      <c r="Q14">
        <v>0</v>
      </c>
      <c r="R14">
        <f>COUNTIF(P14, 'Data Input'!$H$13)</f>
        <v>0</v>
      </c>
      <c r="U14" s="4" t="s">
        <v>37</v>
      </c>
      <c r="V14" t="s">
        <v>1</v>
      </c>
      <c r="W14">
        <v>0</v>
      </c>
      <c r="X14">
        <f>COUNTIF(V14, 'Data Input'!$H$17)</f>
        <v>0</v>
      </c>
      <c r="AA14" s="4" t="s">
        <v>37</v>
      </c>
      <c r="AB14" t="s">
        <v>1</v>
      </c>
      <c r="AC14">
        <v>0</v>
      </c>
      <c r="AD14">
        <f>COUNTIF(AB14, 'Data Input'!$H$21)</f>
        <v>0</v>
      </c>
      <c r="AG14" s="4" t="s">
        <v>37</v>
      </c>
      <c r="AH14" t="s">
        <v>2</v>
      </c>
      <c r="AI14">
        <v>0</v>
      </c>
      <c r="AJ14">
        <f>COUNTIF(AH14, 'Data Input'!$H$25)</f>
        <v>1</v>
      </c>
      <c r="AM14" s="4" t="s">
        <v>37</v>
      </c>
      <c r="AN14" t="s">
        <v>2</v>
      </c>
      <c r="AO14">
        <v>0</v>
      </c>
      <c r="AP14">
        <f>COUNTIF(AN14, 'Data Input'!$H$29)</f>
        <v>1</v>
      </c>
      <c r="AS14" s="4" t="s">
        <v>37</v>
      </c>
      <c r="AT14" t="s">
        <v>1</v>
      </c>
      <c r="AU14">
        <v>0</v>
      </c>
      <c r="AV14">
        <f>COUNTIF(AT14, 'Data Input'!$D$34)</f>
        <v>1</v>
      </c>
      <c r="AY14" s="4" t="s">
        <v>37</v>
      </c>
      <c r="AZ14" t="s">
        <v>1</v>
      </c>
      <c r="BA14">
        <v>0</v>
      </c>
      <c r="BB14">
        <f>COUNTIF(AZ14, 'Data Input'!$D$29)</f>
        <v>1</v>
      </c>
    </row>
    <row r="15" spans="1:57" x14ac:dyDescent="0.3">
      <c r="A15">
        <v>11</v>
      </c>
      <c r="B15" s="4" t="s">
        <v>0</v>
      </c>
      <c r="C15" t="s">
        <v>2</v>
      </c>
      <c r="D15">
        <v>0</v>
      </c>
      <c r="E15">
        <f>COUNTIF(C15, 'Data Input'!$H$5)</f>
        <v>0</v>
      </c>
      <c r="H15" s="4" t="s">
        <v>0</v>
      </c>
      <c r="I15" t="s">
        <v>1</v>
      </c>
      <c r="J15">
        <v>0</v>
      </c>
      <c r="K15">
        <f>COUNTIF(I15, 'Data Input'!$H$9)</f>
        <v>0</v>
      </c>
      <c r="O15" s="4" t="s">
        <v>0</v>
      </c>
      <c r="P15" t="s">
        <v>1</v>
      </c>
      <c r="Q15">
        <v>0</v>
      </c>
      <c r="R15">
        <f>COUNTIF(P15, 'Data Input'!$H$13)</f>
        <v>0</v>
      </c>
      <c r="U15" s="4" t="s">
        <v>0</v>
      </c>
      <c r="V15" t="s">
        <v>1</v>
      </c>
      <c r="W15">
        <v>0</v>
      </c>
      <c r="X15">
        <f>COUNTIF(V15, 'Data Input'!$H$17)</f>
        <v>0</v>
      </c>
      <c r="AA15" s="4" t="s">
        <v>0</v>
      </c>
      <c r="AB15" t="s">
        <v>1</v>
      </c>
      <c r="AC15">
        <v>0</v>
      </c>
      <c r="AD15">
        <f>COUNTIF(AB15, 'Data Input'!$H$21)</f>
        <v>0</v>
      </c>
      <c r="AG15" s="4" t="s">
        <v>0</v>
      </c>
      <c r="AH15" t="s">
        <v>1</v>
      </c>
      <c r="AI15">
        <v>0</v>
      </c>
      <c r="AJ15">
        <f>COUNTIF(AH15, 'Data Input'!$H$25)</f>
        <v>0</v>
      </c>
      <c r="AM15" s="4" t="s">
        <v>0</v>
      </c>
      <c r="AN15" t="s">
        <v>2</v>
      </c>
      <c r="AO15">
        <v>0</v>
      </c>
      <c r="AP15">
        <f>COUNTIF(AN15, 'Data Input'!$H$29)</f>
        <v>1</v>
      </c>
      <c r="AS15" s="4" t="s">
        <v>0</v>
      </c>
      <c r="AT15" t="s">
        <v>1</v>
      </c>
      <c r="AU15">
        <v>0</v>
      </c>
      <c r="AV15">
        <f>COUNTIF(AT15, 'Data Input'!$D$34)</f>
        <v>1</v>
      </c>
      <c r="AY15" s="4" t="s">
        <v>0</v>
      </c>
      <c r="AZ15" t="s">
        <v>1</v>
      </c>
      <c r="BA15">
        <v>0</v>
      </c>
      <c r="BB15">
        <f>COUNTIF(AZ15, 'Data Input'!$D$29)</f>
        <v>1</v>
      </c>
    </row>
    <row r="16" spans="1:57" x14ac:dyDescent="0.3">
      <c r="A16" s="23"/>
      <c r="B16" s="27"/>
      <c r="H16" s="4"/>
      <c r="O16" s="4"/>
      <c r="U16" s="4"/>
      <c r="AA16" s="4"/>
      <c r="AG16" s="4"/>
      <c r="AM16" s="4"/>
      <c r="AS16" s="4"/>
      <c r="AY16" s="4"/>
    </row>
    <row r="17" spans="1:54" x14ac:dyDescent="0.3">
      <c r="A17" s="23"/>
      <c r="B17" s="27"/>
      <c r="H17" s="4"/>
      <c r="O17" s="4"/>
      <c r="U17" s="4"/>
      <c r="AA17" s="4"/>
      <c r="AG17" s="4"/>
      <c r="AM17" s="4"/>
      <c r="AS17" s="4"/>
      <c r="AY17" s="4"/>
    </row>
    <row r="18" spans="1:54" x14ac:dyDescent="0.3">
      <c r="A18">
        <v>12</v>
      </c>
      <c r="B18" s="4" t="s">
        <v>38</v>
      </c>
      <c r="C18" t="s">
        <v>1</v>
      </c>
      <c r="D18">
        <v>0</v>
      </c>
      <c r="E18">
        <f>COUNTIF(C18, 'Data Input'!$H$5)</f>
        <v>1</v>
      </c>
      <c r="H18" s="4" t="s">
        <v>38</v>
      </c>
      <c r="I18" t="s">
        <v>2</v>
      </c>
      <c r="J18">
        <v>0</v>
      </c>
      <c r="K18">
        <f>COUNTIF(I18, 'Data Input'!$H$9)</f>
        <v>1</v>
      </c>
      <c r="O18" s="4" t="s">
        <v>38</v>
      </c>
      <c r="P18" t="s">
        <v>1</v>
      </c>
      <c r="Q18">
        <v>0</v>
      </c>
      <c r="R18">
        <f>COUNTIF(P18, 'Data Input'!$H$13)</f>
        <v>0</v>
      </c>
      <c r="U18" s="4" t="s">
        <v>38</v>
      </c>
      <c r="V18" t="s">
        <v>2</v>
      </c>
      <c r="W18">
        <v>0</v>
      </c>
      <c r="X18">
        <f>COUNTIF(V18, 'Data Input'!$H$17)</f>
        <v>1</v>
      </c>
      <c r="AA18" s="4" t="s">
        <v>38</v>
      </c>
      <c r="AB18" t="s">
        <v>2</v>
      </c>
      <c r="AC18">
        <v>0</v>
      </c>
      <c r="AD18">
        <f>COUNTIF(AB18, 'Data Input'!$H$21)</f>
        <v>1</v>
      </c>
      <c r="AG18" s="4" t="s">
        <v>38</v>
      </c>
      <c r="AH18" t="s">
        <v>2</v>
      </c>
      <c r="AI18">
        <v>0</v>
      </c>
      <c r="AJ18">
        <f>COUNTIF(AH18, 'Data Input'!$H$25)</f>
        <v>1</v>
      </c>
      <c r="AM18" s="4" t="s">
        <v>38</v>
      </c>
      <c r="AN18" t="s">
        <v>2</v>
      </c>
      <c r="AO18">
        <v>0</v>
      </c>
      <c r="AP18">
        <f>COUNTIF(AN18, 'Data Input'!$H$29)</f>
        <v>1</v>
      </c>
      <c r="AS18" s="4" t="s">
        <v>38</v>
      </c>
      <c r="AT18" t="s">
        <v>1</v>
      </c>
      <c r="AU18">
        <v>0</v>
      </c>
      <c r="AV18">
        <f>COUNTIF(AT18, 'Data Input'!$D$34)</f>
        <v>1</v>
      </c>
      <c r="AY18" s="4" t="s">
        <v>38</v>
      </c>
      <c r="AZ18" t="s">
        <v>1</v>
      </c>
      <c r="BA18">
        <v>0</v>
      </c>
      <c r="BB18">
        <f>COUNTIF(AZ18, 'Data Input'!$D$29)</f>
        <v>1</v>
      </c>
    </row>
    <row r="19" spans="1:54" x14ac:dyDescent="0.3">
      <c r="A19">
        <v>13</v>
      </c>
      <c r="B19" s="4" t="s">
        <v>39</v>
      </c>
      <c r="C19" t="s">
        <v>2</v>
      </c>
      <c r="D19">
        <v>0</v>
      </c>
      <c r="E19">
        <f>COUNTIF(C19, 'Data Input'!$H$5)</f>
        <v>0</v>
      </c>
      <c r="H19" s="4" t="s">
        <v>39</v>
      </c>
      <c r="I19" t="s">
        <v>2</v>
      </c>
      <c r="J19">
        <v>0</v>
      </c>
      <c r="K19">
        <f>COUNTIF(I19, 'Data Input'!$H$9)</f>
        <v>1</v>
      </c>
      <c r="O19" s="4" t="s">
        <v>39</v>
      </c>
      <c r="P19" t="s">
        <v>2</v>
      </c>
      <c r="Q19">
        <v>0</v>
      </c>
      <c r="R19">
        <f>COUNTIF(P19, 'Data Input'!$H$13)</f>
        <v>1</v>
      </c>
      <c r="U19" s="4" t="s">
        <v>39</v>
      </c>
      <c r="V19" t="s">
        <v>2</v>
      </c>
      <c r="W19">
        <v>0</v>
      </c>
      <c r="X19">
        <f>COUNTIF(V19, 'Data Input'!$H$17)</f>
        <v>1</v>
      </c>
      <c r="AA19" s="4" t="s">
        <v>39</v>
      </c>
      <c r="AB19" t="s">
        <v>2</v>
      </c>
      <c r="AC19">
        <v>0</v>
      </c>
      <c r="AD19">
        <f>COUNTIF(AB19, 'Data Input'!$H$21)</f>
        <v>1</v>
      </c>
      <c r="AG19" s="4" t="s">
        <v>39</v>
      </c>
      <c r="AH19" t="s">
        <v>2</v>
      </c>
      <c r="AI19">
        <v>0</v>
      </c>
      <c r="AJ19">
        <f>COUNTIF(AH19, 'Data Input'!$H$25)</f>
        <v>1</v>
      </c>
      <c r="AM19" s="4" t="s">
        <v>39</v>
      </c>
      <c r="AN19" t="s">
        <v>2</v>
      </c>
      <c r="AO19">
        <v>0</v>
      </c>
      <c r="AP19">
        <f>COUNTIF(AN19, 'Data Input'!$H$29)</f>
        <v>1</v>
      </c>
      <c r="AS19" s="4" t="s">
        <v>39</v>
      </c>
      <c r="AT19" t="s">
        <v>1</v>
      </c>
      <c r="AU19">
        <v>0</v>
      </c>
      <c r="AV19">
        <f>COUNTIF(AT19, 'Data Input'!$D$34)</f>
        <v>1</v>
      </c>
      <c r="AY19" s="4" t="s">
        <v>39</v>
      </c>
      <c r="AZ19" t="s">
        <v>1</v>
      </c>
      <c r="BA19">
        <v>0</v>
      </c>
      <c r="BB19">
        <f>COUNTIF(AZ19, 'Data Input'!$D$29)</f>
        <v>1</v>
      </c>
    </row>
    <row r="20" spans="1:54" x14ac:dyDescent="0.3">
      <c r="A20">
        <v>14</v>
      </c>
      <c r="B20" s="4" t="s">
        <v>40</v>
      </c>
      <c r="C20" t="s">
        <v>2</v>
      </c>
      <c r="D20">
        <v>0</v>
      </c>
      <c r="E20">
        <f>COUNTIF(C20, 'Data Input'!$H$5)</f>
        <v>0</v>
      </c>
      <c r="H20" s="4" t="s">
        <v>40</v>
      </c>
      <c r="I20" t="s">
        <v>2</v>
      </c>
      <c r="J20">
        <v>0</v>
      </c>
      <c r="K20">
        <f>COUNTIF(I20, 'Data Input'!$H$9)</f>
        <v>1</v>
      </c>
      <c r="O20" s="4" t="s">
        <v>40</v>
      </c>
      <c r="P20" t="s">
        <v>2</v>
      </c>
      <c r="Q20">
        <v>0</v>
      </c>
      <c r="R20">
        <f>COUNTIF(P20, 'Data Input'!$H$13)</f>
        <v>1</v>
      </c>
      <c r="U20" s="4" t="s">
        <v>40</v>
      </c>
      <c r="V20" t="s">
        <v>2</v>
      </c>
      <c r="W20">
        <v>0</v>
      </c>
      <c r="X20">
        <f>COUNTIF(V20, 'Data Input'!$H$17)</f>
        <v>1</v>
      </c>
      <c r="AA20" s="4" t="s">
        <v>40</v>
      </c>
      <c r="AB20" t="s">
        <v>2</v>
      </c>
      <c r="AC20">
        <v>0</v>
      </c>
      <c r="AD20">
        <f>COUNTIF(AB20, 'Data Input'!$H$21)</f>
        <v>1</v>
      </c>
      <c r="AG20" s="4" t="s">
        <v>40</v>
      </c>
      <c r="AH20" t="s">
        <v>2</v>
      </c>
      <c r="AI20">
        <v>0</v>
      </c>
      <c r="AJ20">
        <f>COUNTIF(AH20, 'Data Input'!$H$25)</f>
        <v>1</v>
      </c>
      <c r="AM20" s="4" t="s">
        <v>40</v>
      </c>
      <c r="AN20" t="s">
        <v>2</v>
      </c>
      <c r="AO20">
        <v>0</v>
      </c>
      <c r="AP20">
        <f>COUNTIF(AN20, 'Data Input'!$H$29)</f>
        <v>1</v>
      </c>
      <c r="AS20" s="4" t="s">
        <v>40</v>
      </c>
      <c r="AT20" t="s">
        <v>1</v>
      </c>
      <c r="AU20">
        <v>0</v>
      </c>
      <c r="AV20">
        <f>COUNTIF(AT20, 'Data Input'!$D$34)</f>
        <v>1</v>
      </c>
      <c r="AY20" s="4" t="s">
        <v>40</v>
      </c>
      <c r="AZ20" t="s">
        <v>1</v>
      </c>
      <c r="BA20">
        <v>0</v>
      </c>
      <c r="BB20">
        <f>COUNTIF(AZ20, 'Data Input'!$D$29)</f>
        <v>1</v>
      </c>
    </row>
    <row r="21" spans="1:54" x14ac:dyDescent="0.3">
      <c r="A21">
        <v>15</v>
      </c>
      <c r="B21" s="4" t="s">
        <v>127</v>
      </c>
      <c r="C21" t="s">
        <v>2</v>
      </c>
      <c r="D21">
        <v>0</v>
      </c>
      <c r="E21">
        <f>COUNTIF(C21, 'Data Input'!$H$5)</f>
        <v>0</v>
      </c>
      <c r="H21" s="4" t="s">
        <v>41</v>
      </c>
      <c r="I21" t="s">
        <v>2</v>
      </c>
      <c r="J21">
        <v>0</v>
      </c>
      <c r="K21">
        <f>COUNTIF(I21, 'Data Input'!$H$9)</f>
        <v>1</v>
      </c>
      <c r="O21" s="4" t="s">
        <v>41</v>
      </c>
      <c r="P21" t="s">
        <v>2</v>
      </c>
      <c r="Q21">
        <v>0</v>
      </c>
      <c r="R21">
        <f>COUNTIF(P21, 'Data Input'!$H$13)</f>
        <v>1</v>
      </c>
      <c r="U21" s="4" t="s">
        <v>41</v>
      </c>
      <c r="V21" t="s">
        <v>2</v>
      </c>
      <c r="W21">
        <v>0</v>
      </c>
      <c r="X21">
        <f>COUNTIF(V21, 'Data Input'!$H$17)</f>
        <v>1</v>
      </c>
      <c r="AA21" s="4" t="s">
        <v>41</v>
      </c>
      <c r="AB21" t="s">
        <v>2</v>
      </c>
      <c r="AC21">
        <v>0</v>
      </c>
      <c r="AD21">
        <f>COUNTIF(AB21, 'Data Input'!$H$21)</f>
        <v>1</v>
      </c>
      <c r="AG21" s="4" t="s">
        <v>41</v>
      </c>
      <c r="AH21" t="s">
        <v>2</v>
      </c>
      <c r="AI21">
        <v>0</v>
      </c>
      <c r="AJ21">
        <f>COUNTIF(AH21, 'Data Input'!$H$25)</f>
        <v>1</v>
      </c>
      <c r="AM21" s="4" t="s">
        <v>41</v>
      </c>
      <c r="AN21" t="s">
        <v>2</v>
      </c>
      <c r="AO21">
        <v>0</v>
      </c>
      <c r="AP21">
        <f>COUNTIF(AN21, 'Data Input'!$H$29)</f>
        <v>1</v>
      </c>
      <c r="AS21" s="4" t="s">
        <v>41</v>
      </c>
      <c r="AT21" t="s">
        <v>1</v>
      </c>
      <c r="AU21">
        <v>0</v>
      </c>
      <c r="AV21">
        <f>COUNTIF(AT21, 'Data Input'!$D$34)</f>
        <v>1</v>
      </c>
      <c r="AY21" s="4" t="s">
        <v>41</v>
      </c>
      <c r="AZ21" t="s">
        <v>1</v>
      </c>
      <c r="BA21">
        <v>0</v>
      </c>
      <c r="BB21">
        <f>COUNTIF(AZ21, 'Data Input'!$D$29)</f>
        <v>1</v>
      </c>
    </row>
    <row r="22" spans="1:54" x14ac:dyDescent="0.3">
      <c r="A22">
        <v>16</v>
      </c>
      <c r="B22" s="4" t="s">
        <v>42</v>
      </c>
      <c r="C22" t="s">
        <v>2</v>
      </c>
      <c r="D22">
        <v>0</v>
      </c>
      <c r="E22">
        <f>COUNTIF(C22, 'Data Input'!$H$5)</f>
        <v>0</v>
      </c>
      <c r="H22" s="4" t="s">
        <v>42</v>
      </c>
      <c r="I22" t="s">
        <v>2</v>
      </c>
      <c r="J22">
        <v>0</v>
      </c>
      <c r="K22">
        <f>COUNTIF(I22, 'Data Input'!$H$9)</f>
        <v>1</v>
      </c>
      <c r="O22" s="4" t="s">
        <v>42</v>
      </c>
      <c r="P22" t="s">
        <v>2</v>
      </c>
      <c r="Q22">
        <v>0</v>
      </c>
      <c r="R22">
        <f>COUNTIF(P22, 'Data Input'!$H$13)</f>
        <v>1</v>
      </c>
      <c r="U22" s="4" t="s">
        <v>42</v>
      </c>
      <c r="V22" t="s">
        <v>2</v>
      </c>
      <c r="W22">
        <v>0</v>
      </c>
      <c r="X22">
        <f>COUNTIF(V22, 'Data Input'!$H$17)</f>
        <v>1</v>
      </c>
      <c r="AA22" s="4" t="s">
        <v>42</v>
      </c>
      <c r="AB22" t="s">
        <v>2</v>
      </c>
      <c r="AC22">
        <v>0</v>
      </c>
      <c r="AD22">
        <f>COUNTIF(AB22, 'Data Input'!$H$21)</f>
        <v>1</v>
      </c>
      <c r="AG22" s="4" t="s">
        <v>42</v>
      </c>
      <c r="AH22" t="s">
        <v>2</v>
      </c>
      <c r="AI22">
        <v>0</v>
      </c>
      <c r="AJ22">
        <f>COUNTIF(AH22, 'Data Input'!$H$25)</f>
        <v>1</v>
      </c>
      <c r="AM22" s="4" t="s">
        <v>42</v>
      </c>
      <c r="AN22" t="s">
        <v>2</v>
      </c>
      <c r="AO22">
        <v>0</v>
      </c>
      <c r="AP22">
        <f>COUNTIF(AN22, 'Data Input'!$H$29)</f>
        <v>1</v>
      </c>
      <c r="AS22" s="4" t="s">
        <v>42</v>
      </c>
      <c r="AT22" t="s">
        <v>1</v>
      </c>
      <c r="AU22">
        <v>0</v>
      </c>
      <c r="AV22">
        <f>COUNTIF(AT22, 'Data Input'!$D$34)</f>
        <v>1</v>
      </c>
      <c r="AY22" s="4" t="s">
        <v>42</v>
      </c>
      <c r="AZ22" t="s">
        <v>1</v>
      </c>
      <c r="BA22">
        <v>0</v>
      </c>
      <c r="BB22">
        <f>COUNTIF(AZ22, 'Data Input'!$D$29)</f>
        <v>1</v>
      </c>
    </row>
    <row r="23" spans="1:54" x14ac:dyDescent="0.3">
      <c r="A23">
        <v>17</v>
      </c>
      <c r="B23" s="4" t="s">
        <v>43</v>
      </c>
      <c r="C23" t="s">
        <v>2</v>
      </c>
      <c r="D23">
        <v>0</v>
      </c>
      <c r="E23">
        <f>COUNTIF(C23, 'Data Input'!$H$5)</f>
        <v>0</v>
      </c>
      <c r="H23" s="4" t="s">
        <v>43</v>
      </c>
      <c r="I23" t="s">
        <v>2</v>
      </c>
      <c r="J23">
        <v>0</v>
      </c>
      <c r="K23">
        <f>COUNTIF(I23, 'Data Input'!$H$9)</f>
        <v>1</v>
      </c>
      <c r="O23" s="4" t="s">
        <v>43</v>
      </c>
      <c r="P23" t="s">
        <v>1</v>
      </c>
      <c r="Q23">
        <v>0</v>
      </c>
      <c r="R23">
        <f>COUNTIF(P23, 'Data Input'!$H$13)</f>
        <v>0</v>
      </c>
      <c r="U23" s="4" t="s">
        <v>43</v>
      </c>
      <c r="V23" t="s">
        <v>2</v>
      </c>
      <c r="W23">
        <v>0</v>
      </c>
      <c r="X23">
        <f>COUNTIF(V23, 'Data Input'!$H$17)</f>
        <v>1</v>
      </c>
      <c r="AA23" s="4" t="s">
        <v>43</v>
      </c>
      <c r="AB23" t="s">
        <v>2</v>
      </c>
      <c r="AC23">
        <v>0</v>
      </c>
      <c r="AD23">
        <f>COUNTIF(AB23, 'Data Input'!$H$21)</f>
        <v>1</v>
      </c>
      <c r="AG23" s="4" t="s">
        <v>43</v>
      </c>
      <c r="AH23" t="s">
        <v>2</v>
      </c>
      <c r="AI23">
        <v>0</v>
      </c>
      <c r="AJ23">
        <f>COUNTIF(AH23, 'Data Input'!$H$25)</f>
        <v>1</v>
      </c>
      <c r="AM23" s="4" t="s">
        <v>43</v>
      </c>
      <c r="AN23" t="s">
        <v>2</v>
      </c>
      <c r="AO23">
        <v>0</v>
      </c>
      <c r="AP23">
        <f>COUNTIF(AN23, 'Data Input'!$H$29)</f>
        <v>1</v>
      </c>
      <c r="AS23" s="4" t="s">
        <v>43</v>
      </c>
      <c r="AT23" t="s">
        <v>1</v>
      </c>
      <c r="AU23">
        <v>0</v>
      </c>
      <c r="AV23">
        <f>COUNTIF(AT23, 'Data Input'!$D$34)</f>
        <v>1</v>
      </c>
      <c r="AY23" s="4" t="s">
        <v>43</v>
      </c>
      <c r="AZ23" t="s">
        <v>1</v>
      </c>
      <c r="BA23">
        <v>0</v>
      </c>
      <c r="BB23">
        <f>COUNTIF(AZ23, 'Data Input'!$D$29)</f>
        <v>1</v>
      </c>
    </row>
    <row r="24" spans="1:54" x14ac:dyDescent="0.3">
      <c r="A24">
        <v>18</v>
      </c>
      <c r="B24" s="4" t="s">
        <v>89</v>
      </c>
      <c r="C24" t="s">
        <v>1</v>
      </c>
      <c r="D24">
        <v>0</v>
      </c>
      <c r="E24">
        <f>COUNTIF(C24, 'Data Input'!$H$5)</f>
        <v>1</v>
      </c>
      <c r="H24" s="4" t="s">
        <v>44</v>
      </c>
      <c r="I24" t="s">
        <v>2</v>
      </c>
      <c r="J24">
        <v>0</v>
      </c>
      <c r="K24">
        <f>COUNTIF(I24, 'Data Input'!$H$9)</f>
        <v>1</v>
      </c>
      <c r="O24" s="4" t="s">
        <v>44</v>
      </c>
      <c r="P24" t="s">
        <v>1</v>
      </c>
      <c r="Q24">
        <v>0</v>
      </c>
      <c r="R24">
        <f>COUNTIF(P24, 'Data Input'!$H$13)</f>
        <v>0</v>
      </c>
      <c r="U24" s="4" t="s">
        <v>44</v>
      </c>
      <c r="V24" t="s">
        <v>2</v>
      </c>
      <c r="W24">
        <v>0</v>
      </c>
      <c r="X24">
        <f>COUNTIF(V24, 'Data Input'!$H$17)</f>
        <v>1</v>
      </c>
      <c r="AA24" s="4" t="s">
        <v>44</v>
      </c>
      <c r="AB24" t="s">
        <v>2</v>
      </c>
      <c r="AC24">
        <v>0</v>
      </c>
      <c r="AD24">
        <f>COUNTIF(AB24, 'Data Input'!$H$21)</f>
        <v>1</v>
      </c>
      <c r="AG24" s="4" t="s">
        <v>44</v>
      </c>
      <c r="AH24" t="s">
        <v>1</v>
      </c>
      <c r="AI24">
        <v>0</v>
      </c>
      <c r="AJ24">
        <f>COUNTIF(AH24, 'Data Input'!$H$25)</f>
        <v>0</v>
      </c>
      <c r="AM24" s="4" t="s">
        <v>44</v>
      </c>
      <c r="AN24" t="s">
        <v>2</v>
      </c>
      <c r="AO24">
        <v>0</v>
      </c>
      <c r="AP24">
        <f>COUNTIF(AN24, 'Data Input'!$H$29)</f>
        <v>1</v>
      </c>
      <c r="AS24" s="4" t="s">
        <v>44</v>
      </c>
      <c r="AT24" t="s">
        <v>1</v>
      </c>
      <c r="AU24">
        <v>0</v>
      </c>
      <c r="AV24">
        <f>COUNTIF(AT24, 'Data Input'!$D$34)</f>
        <v>1</v>
      </c>
      <c r="AY24" s="4" t="s">
        <v>44</v>
      </c>
      <c r="AZ24" t="s">
        <v>1</v>
      </c>
      <c r="BA24">
        <v>0</v>
      </c>
      <c r="BB24">
        <f>COUNTIF(AZ24, 'Data Input'!$D$29)</f>
        <v>1</v>
      </c>
    </row>
    <row r="25" spans="1:54" x14ac:dyDescent="0.3">
      <c r="A25">
        <v>19</v>
      </c>
      <c r="B25" s="4" t="s">
        <v>45</v>
      </c>
      <c r="C25" t="s">
        <v>1</v>
      </c>
      <c r="D25">
        <v>0</v>
      </c>
      <c r="E25">
        <f>COUNTIF(C25, 'Data Input'!$H$5)</f>
        <v>1</v>
      </c>
      <c r="H25" s="4" t="s">
        <v>45</v>
      </c>
      <c r="I25" t="s">
        <v>2</v>
      </c>
      <c r="J25">
        <v>0</v>
      </c>
      <c r="K25">
        <f>COUNTIF(I25, 'Data Input'!$H$9)</f>
        <v>1</v>
      </c>
      <c r="O25" s="4" t="s">
        <v>45</v>
      </c>
      <c r="P25" t="s">
        <v>1</v>
      </c>
      <c r="Q25">
        <v>0</v>
      </c>
      <c r="R25">
        <f>COUNTIF(P25, 'Data Input'!$H$13)</f>
        <v>0</v>
      </c>
      <c r="U25" s="4" t="s">
        <v>45</v>
      </c>
      <c r="V25" t="s">
        <v>2</v>
      </c>
      <c r="W25">
        <v>0</v>
      </c>
      <c r="X25">
        <f>COUNTIF(V25, 'Data Input'!$H$17)</f>
        <v>1</v>
      </c>
      <c r="AA25" s="4" t="s">
        <v>45</v>
      </c>
      <c r="AB25" t="s">
        <v>2</v>
      </c>
      <c r="AC25">
        <v>0</v>
      </c>
      <c r="AD25">
        <f>COUNTIF(AB25, 'Data Input'!$H$21)</f>
        <v>1</v>
      </c>
      <c r="AG25" s="4" t="s">
        <v>45</v>
      </c>
      <c r="AH25" t="s">
        <v>2</v>
      </c>
      <c r="AI25">
        <v>0</v>
      </c>
      <c r="AJ25">
        <f>COUNTIF(AH25, 'Data Input'!$H$25)</f>
        <v>1</v>
      </c>
      <c r="AM25" s="4" t="s">
        <v>45</v>
      </c>
      <c r="AN25" t="s">
        <v>2</v>
      </c>
      <c r="AO25">
        <v>0</v>
      </c>
      <c r="AP25">
        <f>COUNTIF(AN25, 'Data Input'!$H$29)</f>
        <v>1</v>
      </c>
      <c r="AS25" s="4" t="s">
        <v>45</v>
      </c>
      <c r="AT25" t="s">
        <v>1</v>
      </c>
      <c r="AU25">
        <v>0</v>
      </c>
      <c r="AV25">
        <f>COUNTIF(AT25, 'Data Input'!$D$34)</f>
        <v>1</v>
      </c>
      <c r="AY25" s="4" t="s">
        <v>45</v>
      </c>
      <c r="AZ25" t="s">
        <v>1</v>
      </c>
      <c r="BA25">
        <v>0</v>
      </c>
      <c r="BB25">
        <f>COUNTIF(AZ25, 'Data Input'!$D$29)</f>
        <v>1</v>
      </c>
    </row>
    <row r="26" spans="1:54" ht="28.8" x14ac:dyDescent="0.3">
      <c r="A26">
        <v>20</v>
      </c>
      <c r="B26" s="4" t="s">
        <v>107</v>
      </c>
      <c r="C26" t="s">
        <v>1</v>
      </c>
      <c r="D26">
        <v>0</v>
      </c>
      <c r="E26">
        <f>COUNTIF(C26, 'Data Input'!$H$5)</f>
        <v>1</v>
      </c>
      <c r="H26" s="4" t="s">
        <v>46</v>
      </c>
      <c r="I26" t="s">
        <v>2</v>
      </c>
      <c r="J26">
        <v>0</v>
      </c>
      <c r="K26">
        <f>COUNTIF(I26, 'Data Input'!$H$9)</f>
        <v>1</v>
      </c>
      <c r="O26" s="4" t="s">
        <v>46</v>
      </c>
      <c r="P26" t="s">
        <v>1</v>
      </c>
      <c r="Q26">
        <v>0</v>
      </c>
      <c r="R26">
        <f>COUNTIF(P26, 'Data Input'!$H$13)</f>
        <v>0</v>
      </c>
      <c r="U26" s="4" t="s">
        <v>46</v>
      </c>
      <c r="V26" t="s">
        <v>2</v>
      </c>
      <c r="W26">
        <v>0</v>
      </c>
      <c r="X26">
        <f>COUNTIF(V26, 'Data Input'!$H$17)</f>
        <v>1</v>
      </c>
      <c r="AA26" s="4" t="s">
        <v>46</v>
      </c>
      <c r="AB26" t="s">
        <v>2</v>
      </c>
      <c r="AC26">
        <v>0</v>
      </c>
      <c r="AD26">
        <f>COUNTIF(AB26, 'Data Input'!$H$21)</f>
        <v>1</v>
      </c>
      <c r="AG26" s="4" t="s">
        <v>46</v>
      </c>
      <c r="AH26" t="s">
        <v>2</v>
      </c>
      <c r="AI26">
        <v>0</v>
      </c>
      <c r="AJ26">
        <f>COUNTIF(AH26, 'Data Input'!$H$25)</f>
        <v>1</v>
      </c>
      <c r="AM26" s="4" t="s">
        <v>46</v>
      </c>
      <c r="AN26" t="s">
        <v>2</v>
      </c>
      <c r="AO26">
        <v>0</v>
      </c>
      <c r="AP26">
        <f>COUNTIF(AN26, 'Data Input'!$H$29)</f>
        <v>1</v>
      </c>
      <c r="AS26" s="4" t="s">
        <v>46</v>
      </c>
      <c r="AT26" t="s">
        <v>1</v>
      </c>
      <c r="AU26">
        <v>0</v>
      </c>
      <c r="AV26">
        <f>COUNTIF(AT26, 'Data Input'!$D$34)</f>
        <v>1</v>
      </c>
      <c r="AY26" s="4" t="s">
        <v>46</v>
      </c>
      <c r="AZ26" t="s">
        <v>1</v>
      </c>
      <c r="BA26">
        <v>0</v>
      </c>
      <c r="BB26">
        <f>COUNTIF(AZ26, 'Data Input'!$D$29)</f>
        <v>1</v>
      </c>
    </row>
    <row r="27" spans="1:54" ht="28.8" x14ac:dyDescent="0.3">
      <c r="A27">
        <v>21</v>
      </c>
      <c r="B27" s="4" t="s">
        <v>108</v>
      </c>
      <c r="C27" t="s">
        <v>1</v>
      </c>
      <c r="D27">
        <v>0</v>
      </c>
      <c r="E27">
        <f>COUNTIF(C27, 'Data Input'!$H$5)</f>
        <v>1</v>
      </c>
      <c r="H27" s="4" t="s">
        <v>47</v>
      </c>
      <c r="I27" t="s">
        <v>2</v>
      </c>
      <c r="J27">
        <v>0</v>
      </c>
      <c r="K27">
        <f>COUNTIF(I27, 'Data Input'!$H$9)</f>
        <v>1</v>
      </c>
      <c r="O27" s="4" t="s">
        <v>47</v>
      </c>
      <c r="P27" t="s">
        <v>1</v>
      </c>
      <c r="Q27">
        <v>0</v>
      </c>
      <c r="R27">
        <f>COUNTIF(P27, 'Data Input'!$H$13)</f>
        <v>0</v>
      </c>
      <c r="U27" s="4" t="s">
        <v>47</v>
      </c>
      <c r="V27" t="s">
        <v>2</v>
      </c>
      <c r="W27">
        <v>0</v>
      </c>
      <c r="X27">
        <f>COUNTIF(V27, 'Data Input'!$H$17)</f>
        <v>1</v>
      </c>
      <c r="AA27" s="4" t="s">
        <v>47</v>
      </c>
      <c r="AB27" t="s">
        <v>2</v>
      </c>
      <c r="AC27">
        <v>0</v>
      </c>
      <c r="AD27">
        <f>COUNTIF(AB27, 'Data Input'!$H$21)</f>
        <v>1</v>
      </c>
      <c r="AG27" s="4" t="s">
        <v>47</v>
      </c>
      <c r="AH27" t="s">
        <v>2</v>
      </c>
      <c r="AI27">
        <v>0</v>
      </c>
      <c r="AJ27">
        <f>COUNTIF(AH27, 'Data Input'!$H$25)</f>
        <v>1</v>
      </c>
      <c r="AM27" s="4" t="s">
        <v>47</v>
      </c>
      <c r="AN27" t="s">
        <v>2</v>
      </c>
      <c r="AO27">
        <v>0</v>
      </c>
      <c r="AP27">
        <f>COUNTIF(AN27, 'Data Input'!$H$29)</f>
        <v>1</v>
      </c>
      <c r="AS27" s="4" t="s">
        <v>47</v>
      </c>
      <c r="AT27" t="s">
        <v>1</v>
      </c>
      <c r="AU27">
        <v>0</v>
      </c>
      <c r="AV27">
        <f>COUNTIF(AT27, 'Data Input'!$D$34)</f>
        <v>1</v>
      </c>
      <c r="AY27" s="4" t="s">
        <v>47</v>
      </c>
      <c r="AZ27" t="s">
        <v>1</v>
      </c>
      <c r="BA27">
        <v>0</v>
      </c>
      <c r="BB27">
        <f>COUNTIF(AZ27, 'Data Input'!$D$29)</f>
        <v>1</v>
      </c>
    </row>
    <row r="28" spans="1:54" x14ac:dyDescent="0.3">
      <c r="A28">
        <v>22</v>
      </c>
      <c r="B28" s="4" t="s">
        <v>48</v>
      </c>
      <c r="C28" t="s">
        <v>1</v>
      </c>
      <c r="D28">
        <v>0</v>
      </c>
      <c r="E28">
        <f>COUNTIF(C28, 'Data Input'!$H$5)</f>
        <v>1</v>
      </c>
      <c r="H28" s="4" t="s">
        <v>48</v>
      </c>
      <c r="I28" t="s">
        <v>2</v>
      </c>
      <c r="J28">
        <v>0</v>
      </c>
      <c r="K28">
        <f>COUNTIF(I28, 'Data Input'!$H$9)</f>
        <v>1</v>
      </c>
      <c r="O28" s="4" t="s">
        <v>48</v>
      </c>
      <c r="P28" t="s">
        <v>1</v>
      </c>
      <c r="Q28">
        <v>0</v>
      </c>
      <c r="R28">
        <f>COUNTIF(P28, 'Data Input'!$H$13)</f>
        <v>0</v>
      </c>
      <c r="U28" s="4" t="s">
        <v>48</v>
      </c>
      <c r="V28" t="s">
        <v>2</v>
      </c>
      <c r="W28">
        <v>0</v>
      </c>
      <c r="X28">
        <f>COUNTIF(V28, 'Data Input'!$H$17)</f>
        <v>1</v>
      </c>
      <c r="AA28" s="4" t="s">
        <v>48</v>
      </c>
      <c r="AB28" t="s">
        <v>2</v>
      </c>
      <c r="AC28">
        <v>0</v>
      </c>
      <c r="AD28">
        <f>COUNTIF(AB28, 'Data Input'!$H$21)</f>
        <v>1</v>
      </c>
      <c r="AG28" s="4" t="s">
        <v>48</v>
      </c>
      <c r="AH28" t="s">
        <v>2</v>
      </c>
      <c r="AI28">
        <v>0</v>
      </c>
      <c r="AJ28">
        <f>COUNTIF(AH28, 'Data Input'!$H$25)</f>
        <v>1</v>
      </c>
      <c r="AM28" s="4" t="s">
        <v>48</v>
      </c>
      <c r="AN28" t="s">
        <v>2</v>
      </c>
      <c r="AO28">
        <v>0</v>
      </c>
      <c r="AP28">
        <f>COUNTIF(AN28, 'Data Input'!$H$29)</f>
        <v>1</v>
      </c>
      <c r="AS28" s="4" t="s">
        <v>48</v>
      </c>
      <c r="AT28" t="s">
        <v>1</v>
      </c>
      <c r="AU28">
        <v>0</v>
      </c>
      <c r="AV28">
        <f>COUNTIF(AT28, 'Data Input'!$D$34)</f>
        <v>1</v>
      </c>
      <c r="AY28" s="4" t="s">
        <v>48</v>
      </c>
      <c r="AZ28" t="s">
        <v>1</v>
      </c>
      <c r="BA28">
        <v>0</v>
      </c>
      <c r="BB28">
        <f>COUNTIF(AZ28, 'Data Input'!$D$29)</f>
        <v>1</v>
      </c>
    </row>
    <row r="29" spans="1:54" x14ac:dyDescent="0.3">
      <c r="A29">
        <v>23</v>
      </c>
      <c r="B29" s="4" t="s">
        <v>49</v>
      </c>
      <c r="C29" t="s">
        <v>1</v>
      </c>
      <c r="D29">
        <v>0</v>
      </c>
      <c r="E29">
        <f>COUNTIF(C29, 'Data Input'!$H$5)</f>
        <v>1</v>
      </c>
      <c r="H29" s="4" t="s">
        <v>49</v>
      </c>
      <c r="I29" t="s">
        <v>2</v>
      </c>
      <c r="J29">
        <v>0</v>
      </c>
      <c r="K29">
        <f>COUNTIF(I29, 'Data Input'!$H$9)</f>
        <v>1</v>
      </c>
      <c r="O29" s="4" t="s">
        <v>49</v>
      </c>
      <c r="P29" t="s">
        <v>1</v>
      </c>
      <c r="Q29">
        <v>0</v>
      </c>
      <c r="R29">
        <f>COUNTIF(P29, 'Data Input'!$H$13)</f>
        <v>0</v>
      </c>
      <c r="U29" s="4" t="s">
        <v>49</v>
      </c>
      <c r="V29" t="s">
        <v>2</v>
      </c>
      <c r="W29">
        <v>0</v>
      </c>
      <c r="X29">
        <f>COUNTIF(V29, 'Data Input'!$H$17)</f>
        <v>1</v>
      </c>
      <c r="AA29" s="4" t="s">
        <v>49</v>
      </c>
      <c r="AB29" t="s">
        <v>2</v>
      </c>
      <c r="AC29">
        <v>0</v>
      </c>
      <c r="AD29">
        <f>COUNTIF(AB29, 'Data Input'!$H$21)</f>
        <v>1</v>
      </c>
      <c r="AG29" s="4" t="s">
        <v>49</v>
      </c>
      <c r="AH29" t="s">
        <v>2</v>
      </c>
      <c r="AI29">
        <v>0</v>
      </c>
      <c r="AJ29">
        <f>COUNTIF(AH29, 'Data Input'!$H$25)</f>
        <v>1</v>
      </c>
      <c r="AM29" s="4" t="s">
        <v>49</v>
      </c>
      <c r="AN29" t="s">
        <v>2</v>
      </c>
      <c r="AO29">
        <v>0</v>
      </c>
      <c r="AP29">
        <f>COUNTIF(AN29, 'Data Input'!$H$29)</f>
        <v>1</v>
      </c>
      <c r="AS29" s="4" t="s">
        <v>49</v>
      </c>
      <c r="AT29" t="s">
        <v>1</v>
      </c>
      <c r="AU29">
        <v>0</v>
      </c>
      <c r="AV29">
        <f>COUNTIF(AT29, 'Data Input'!$D$34)</f>
        <v>1</v>
      </c>
      <c r="AY29" s="4" t="s">
        <v>49</v>
      </c>
      <c r="AZ29" t="s">
        <v>1</v>
      </c>
      <c r="BA29">
        <v>0</v>
      </c>
      <c r="BB29">
        <f>COUNTIF(AZ29, 'Data Input'!$D$29)</f>
        <v>1</v>
      </c>
    </row>
    <row r="30" spans="1:54" x14ac:dyDescent="0.3">
      <c r="A30">
        <v>24</v>
      </c>
      <c r="B30" s="4" t="s">
        <v>50</v>
      </c>
      <c r="C30" t="s">
        <v>2</v>
      </c>
      <c r="D30">
        <v>0</v>
      </c>
      <c r="E30">
        <f>COUNTIF(C30, 'Data Input'!$H$5)</f>
        <v>0</v>
      </c>
      <c r="H30" s="4" t="s">
        <v>50</v>
      </c>
      <c r="I30" t="s">
        <v>2</v>
      </c>
      <c r="J30">
        <v>0</v>
      </c>
      <c r="K30">
        <f>COUNTIF(I30, 'Data Input'!$H$9)</f>
        <v>1</v>
      </c>
      <c r="O30" s="4" t="s">
        <v>50</v>
      </c>
      <c r="P30" t="s">
        <v>2</v>
      </c>
      <c r="Q30">
        <v>0</v>
      </c>
      <c r="R30">
        <f>COUNTIF(P30, 'Data Input'!$H$13)</f>
        <v>1</v>
      </c>
      <c r="U30" s="4" t="s">
        <v>50</v>
      </c>
      <c r="V30" t="s">
        <v>2</v>
      </c>
      <c r="W30">
        <v>0</v>
      </c>
      <c r="X30">
        <f>COUNTIF(V30, 'Data Input'!$H$17)</f>
        <v>1</v>
      </c>
      <c r="AA30" s="4" t="s">
        <v>50</v>
      </c>
      <c r="AB30" t="s">
        <v>2</v>
      </c>
      <c r="AC30">
        <v>0</v>
      </c>
      <c r="AD30">
        <f>COUNTIF(AB30, 'Data Input'!$H$21)</f>
        <v>1</v>
      </c>
      <c r="AG30" s="4" t="s">
        <v>50</v>
      </c>
      <c r="AH30" t="s">
        <v>2</v>
      </c>
      <c r="AI30">
        <v>0</v>
      </c>
      <c r="AJ30">
        <f>COUNTIF(AH30, 'Data Input'!$H$25)</f>
        <v>1</v>
      </c>
      <c r="AM30" s="4" t="s">
        <v>50</v>
      </c>
      <c r="AN30" t="s">
        <v>2</v>
      </c>
      <c r="AO30">
        <v>0</v>
      </c>
      <c r="AP30">
        <f>COUNTIF(AN30, 'Data Input'!$H$29)</f>
        <v>1</v>
      </c>
      <c r="AS30" s="4" t="s">
        <v>50</v>
      </c>
      <c r="AT30" t="s">
        <v>1</v>
      </c>
      <c r="AU30">
        <v>0</v>
      </c>
      <c r="AV30">
        <f>COUNTIF(AT30, 'Data Input'!$D$34)</f>
        <v>1</v>
      </c>
      <c r="AY30" s="4" t="s">
        <v>50</v>
      </c>
      <c r="AZ30" t="s">
        <v>1</v>
      </c>
      <c r="BA30">
        <v>0</v>
      </c>
      <c r="BB30">
        <f>COUNTIF(AZ30, 'Data Input'!$D$29)</f>
        <v>1</v>
      </c>
    </row>
    <row r="31" spans="1:54" x14ac:dyDescent="0.3">
      <c r="A31" s="23"/>
      <c r="B31" s="27"/>
      <c r="H31" s="4"/>
      <c r="O31" s="4"/>
      <c r="U31" s="4"/>
      <c r="AA31" s="4"/>
      <c r="AG31" s="4"/>
      <c r="AM31" s="4"/>
      <c r="AS31" s="4"/>
      <c r="AY31" s="4"/>
    </row>
    <row r="32" spans="1:54" x14ac:dyDescent="0.3">
      <c r="A32">
        <v>25</v>
      </c>
      <c r="B32" s="4" t="s">
        <v>51</v>
      </c>
      <c r="C32" t="s">
        <v>2</v>
      </c>
      <c r="D32">
        <v>0</v>
      </c>
      <c r="E32">
        <f>COUNTIF(C32, 'Data Input'!$H$5)</f>
        <v>0</v>
      </c>
      <c r="H32" s="4" t="s">
        <v>51</v>
      </c>
      <c r="I32" t="s">
        <v>2</v>
      </c>
      <c r="J32">
        <v>0</v>
      </c>
      <c r="K32">
        <f>COUNTIF(I32, 'Data Input'!$H$9)</f>
        <v>1</v>
      </c>
      <c r="O32" s="4" t="s">
        <v>51</v>
      </c>
      <c r="P32" t="s">
        <v>2</v>
      </c>
      <c r="Q32">
        <v>0</v>
      </c>
      <c r="R32">
        <f>COUNTIF(P32, 'Data Input'!$H$13)</f>
        <v>1</v>
      </c>
      <c r="U32" s="4" t="s">
        <v>51</v>
      </c>
      <c r="V32" t="s">
        <v>2</v>
      </c>
      <c r="W32">
        <v>0</v>
      </c>
      <c r="X32">
        <f>COUNTIF(V32, 'Data Input'!$H$17)</f>
        <v>1</v>
      </c>
      <c r="AA32" s="4" t="s">
        <v>51</v>
      </c>
      <c r="AB32" t="s">
        <v>2</v>
      </c>
      <c r="AC32">
        <v>0</v>
      </c>
      <c r="AD32">
        <f>COUNTIF(AB32, 'Data Input'!$H$21)</f>
        <v>1</v>
      </c>
      <c r="AG32" s="4" t="s">
        <v>51</v>
      </c>
      <c r="AH32" t="s">
        <v>2</v>
      </c>
      <c r="AI32">
        <v>0</v>
      </c>
      <c r="AJ32">
        <f>COUNTIF(AH32, 'Data Input'!$H$25)</f>
        <v>1</v>
      </c>
      <c r="AM32" s="4" t="s">
        <v>51</v>
      </c>
      <c r="AN32" t="s">
        <v>2</v>
      </c>
      <c r="AO32">
        <v>0</v>
      </c>
      <c r="AP32">
        <f>COUNTIF(AN32, 'Data Input'!$H$29)</f>
        <v>1</v>
      </c>
      <c r="AS32" s="4" t="s">
        <v>51</v>
      </c>
      <c r="AT32" t="s">
        <v>1</v>
      </c>
      <c r="AU32">
        <v>0</v>
      </c>
      <c r="AV32">
        <f>COUNTIF(AT32, 'Data Input'!$D$34)</f>
        <v>1</v>
      </c>
      <c r="AY32" s="4" t="s">
        <v>51</v>
      </c>
      <c r="AZ32" t="s">
        <v>1</v>
      </c>
      <c r="BA32">
        <v>0</v>
      </c>
      <c r="BB32">
        <f>COUNTIF(AZ32, 'Data Input'!$D$29)</f>
        <v>1</v>
      </c>
    </row>
    <row r="33" spans="1:51" x14ac:dyDescent="0.3">
      <c r="A33" s="34">
        <v>26</v>
      </c>
      <c r="B33" s="4" t="s">
        <v>123</v>
      </c>
      <c r="H33" s="4"/>
      <c r="O33" s="4"/>
      <c r="U33" s="4"/>
      <c r="AA33" s="4"/>
      <c r="AG33" s="4"/>
      <c r="AM33" s="4"/>
      <c r="AS33" s="4"/>
      <c r="AY33" s="4"/>
    </row>
    <row r="34" spans="1:51" x14ac:dyDescent="0.3">
      <c r="A34" s="23"/>
      <c r="B34" s="27"/>
      <c r="H34" s="4"/>
      <c r="O34" s="4"/>
      <c r="U34" s="4"/>
      <c r="AA34" s="4"/>
      <c r="AG34" s="4"/>
      <c r="AM34" s="4"/>
      <c r="AS34" s="4"/>
      <c r="AY34" s="4"/>
    </row>
    <row r="35" spans="1:51" x14ac:dyDescent="0.3">
      <c r="A35" s="23"/>
      <c r="B35" s="27"/>
      <c r="H35" s="4"/>
      <c r="O35" s="4"/>
      <c r="U35" s="4"/>
      <c r="AA35" s="4"/>
      <c r="AG35" s="4"/>
      <c r="AM35" s="4"/>
      <c r="AS35" s="4"/>
      <c r="AY35" s="4"/>
    </row>
    <row r="36" spans="1:51" x14ac:dyDescent="0.3">
      <c r="A36" s="34">
        <v>27</v>
      </c>
      <c r="B36" s="4" t="s">
        <v>125</v>
      </c>
      <c r="H36" s="4"/>
      <c r="O36" s="4"/>
      <c r="U36" s="4"/>
      <c r="AA36" s="4"/>
      <c r="AG36" s="4"/>
      <c r="AM36" s="4"/>
      <c r="AS36" s="4"/>
      <c r="AY36" s="4"/>
    </row>
    <row r="37" spans="1:51" ht="28.8" x14ac:dyDescent="0.3">
      <c r="A37" s="34">
        <v>28</v>
      </c>
      <c r="B37" s="4" t="s">
        <v>87</v>
      </c>
      <c r="H37" s="4"/>
      <c r="O37" s="4"/>
      <c r="U37" s="4"/>
      <c r="AA37" s="4"/>
      <c r="AG37" s="4"/>
      <c r="AM37" s="4"/>
      <c r="AS37" s="4"/>
      <c r="AY37" s="4"/>
    </row>
    <row r="38" spans="1:51" x14ac:dyDescent="0.3">
      <c r="A38" s="34">
        <v>29</v>
      </c>
      <c r="B38" s="4" t="s">
        <v>52</v>
      </c>
      <c r="H38" s="4"/>
      <c r="O38" s="4"/>
      <c r="U38" s="4"/>
      <c r="AA38" s="4"/>
      <c r="AG38" s="4"/>
      <c r="AM38" s="4"/>
      <c r="AS38" s="4"/>
      <c r="AY38" s="4"/>
    </row>
    <row r="39" spans="1:51" ht="28.8" x14ac:dyDescent="0.3">
      <c r="A39" s="34">
        <v>30</v>
      </c>
      <c r="B39" s="4" t="s">
        <v>124</v>
      </c>
      <c r="H39" s="4"/>
      <c r="O39" s="4"/>
      <c r="U39" s="4"/>
      <c r="AA39" s="4"/>
      <c r="AG39" s="4"/>
      <c r="AM39" s="4"/>
      <c r="AS39" s="4"/>
      <c r="AY39" s="4"/>
    </row>
    <row r="40" spans="1:51" x14ac:dyDescent="0.3">
      <c r="A40" s="23"/>
      <c r="B40" s="27"/>
      <c r="H40" s="4"/>
      <c r="O40" s="4"/>
      <c r="U40" s="4"/>
      <c r="AA40" s="4"/>
      <c r="AG40" s="4"/>
      <c r="AM40" s="4"/>
      <c r="AS40" s="4"/>
      <c r="AY40" s="4"/>
    </row>
    <row r="41" spans="1:51" x14ac:dyDescent="0.3">
      <c r="A41" s="23"/>
      <c r="B41" s="27"/>
      <c r="H41" s="4"/>
      <c r="O41" s="4"/>
      <c r="U41" s="4"/>
      <c r="AA41" s="4"/>
      <c r="AG41" s="4"/>
      <c r="AM41" s="4"/>
      <c r="AS41" s="4"/>
      <c r="AY41" s="4"/>
    </row>
    <row r="42" spans="1:51" x14ac:dyDescent="0.3">
      <c r="A42" s="23"/>
      <c r="B42" s="27"/>
      <c r="H42" s="4"/>
      <c r="O42" s="4"/>
      <c r="U42" s="4"/>
      <c r="AA42" s="4"/>
      <c r="AG42" s="4"/>
      <c r="AM42" s="4"/>
      <c r="AS42" s="4"/>
      <c r="AY42" s="4"/>
    </row>
    <row r="43" spans="1:51" ht="28.8" x14ac:dyDescent="0.3">
      <c r="A43" s="34">
        <v>31</v>
      </c>
      <c r="B43" s="4" t="s">
        <v>122</v>
      </c>
      <c r="H43" s="4"/>
      <c r="O43" s="4"/>
      <c r="U43" s="4"/>
      <c r="AA43" s="4"/>
      <c r="AG43" s="4"/>
      <c r="AM43" s="4"/>
      <c r="AS43" s="4"/>
      <c r="AY43" s="4"/>
    </row>
    <row r="44" spans="1:51" x14ac:dyDescent="0.3">
      <c r="A44" s="34">
        <v>32</v>
      </c>
      <c r="B44" s="4" t="s">
        <v>53</v>
      </c>
      <c r="H44" s="4"/>
      <c r="O44" s="4"/>
      <c r="U44" s="4"/>
      <c r="AA44" s="4"/>
      <c r="AG44" s="4"/>
      <c r="AM44" s="4"/>
      <c r="AS44" s="4"/>
      <c r="AY44" s="4"/>
    </row>
    <row r="45" spans="1:51" ht="28.8" x14ac:dyDescent="0.3">
      <c r="A45" s="34">
        <v>33</v>
      </c>
      <c r="B45" s="4" t="s">
        <v>121</v>
      </c>
      <c r="H45" s="4"/>
      <c r="O45" s="4"/>
      <c r="U45" s="4"/>
      <c r="AA45" s="4"/>
      <c r="AG45" s="4"/>
      <c r="AM45" s="4"/>
      <c r="AS45" s="4"/>
      <c r="AY45" s="4"/>
    </row>
    <row r="46" spans="1:51" ht="28.8" x14ac:dyDescent="0.3">
      <c r="A46" s="34">
        <v>34</v>
      </c>
      <c r="B46" s="4" t="s">
        <v>54</v>
      </c>
      <c r="H46" s="4"/>
      <c r="O46" s="4"/>
      <c r="U46" s="4"/>
      <c r="AA46" s="4"/>
      <c r="AG46" s="4"/>
      <c r="AM46" s="4"/>
      <c r="AS46" s="4"/>
      <c r="AY46" s="4"/>
    </row>
    <row r="47" spans="1:51" x14ac:dyDescent="0.3">
      <c r="A47" s="23"/>
      <c r="B47" s="27"/>
      <c r="H47" s="4"/>
      <c r="O47" s="4"/>
      <c r="U47" s="4"/>
      <c r="AA47" s="4"/>
      <c r="AG47" s="4"/>
      <c r="AM47" s="4"/>
      <c r="AS47" s="4"/>
      <c r="AY47" s="4"/>
    </row>
    <row r="48" spans="1:51" x14ac:dyDescent="0.3">
      <c r="A48" s="34">
        <v>35</v>
      </c>
      <c r="B48" s="4" t="s">
        <v>81</v>
      </c>
      <c r="H48" s="4"/>
      <c r="O48" s="4"/>
      <c r="U48" s="4"/>
      <c r="AA48" s="4"/>
      <c r="AG48" s="4"/>
      <c r="AM48" s="4"/>
      <c r="AS48" s="4"/>
      <c r="AY48" s="4"/>
    </row>
    <row r="49" spans="1:54" x14ac:dyDescent="0.3">
      <c r="A49" s="34">
        <v>36</v>
      </c>
      <c r="B49" s="4" t="s">
        <v>119</v>
      </c>
      <c r="H49" s="4"/>
      <c r="O49" s="4"/>
      <c r="U49" s="4"/>
      <c r="AA49" s="4"/>
      <c r="AG49" s="4"/>
      <c r="AM49" s="4"/>
      <c r="AS49" s="4"/>
      <c r="AY49" s="4"/>
    </row>
    <row r="50" spans="1:54" x14ac:dyDescent="0.3">
      <c r="A50" s="23"/>
      <c r="B50" s="27"/>
      <c r="H50" s="4"/>
      <c r="O50" s="4"/>
      <c r="U50" s="4"/>
      <c r="AA50" s="4"/>
      <c r="AG50" s="4"/>
      <c r="AM50" s="4"/>
      <c r="AS50" s="4"/>
      <c r="AY50" s="4"/>
    </row>
    <row r="51" spans="1:54" x14ac:dyDescent="0.3">
      <c r="A51" s="23"/>
      <c r="B51" s="27"/>
      <c r="H51" s="4"/>
      <c r="O51" s="4"/>
      <c r="U51" s="4"/>
      <c r="AA51" s="4"/>
      <c r="AG51" s="4"/>
      <c r="AM51" s="4"/>
      <c r="AS51" s="4"/>
      <c r="AY51" s="4"/>
    </row>
    <row r="52" spans="1:54" x14ac:dyDescent="0.3">
      <c r="A52" s="34">
        <v>37</v>
      </c>
      <c r="B52" s="4" t="s">
        <v>55</v>
      </c>
      <c r="H52" s="4"/>
      <c r="O52" s="4"/>
      <c r="U52" s="4"/>
      <c r="AA52" s="4"/>
      <c r="AG52" s="4"/>
      <c r="AM52" s="4"/>
      <c r="AS52" s="4"/>
      <c r="AY52" s="4"/>
    </row>
    <row r="53" spans="1:54" x14ac:dyDescent="0.3">
      <c r="A53" s="34">
        <v>38</v>
      </c>
      <c r="B53" s="4" t="s">
        <v>84</v>
      </c>
      <c r="H53" s="4"/>
      <c r="O53" s="4"/>
      <c r="U53" s="4"/>
      <c r="AA53" s="4"/>
      <c r="AG53" s="4"/>
      <c r="AM53" s="4"/>
      <c r="AS53" s="4"/>
      <c r="AY53" s="4"/>
    </row>
    <row r="54" spans="1:54" ht="28.8" x14ac:dyDescent="0.3">
      <c r="A54" s="34">
        <v>39</v>
      </c>
      <c r="B54" s="4" t="s">
        <v>120</v>
      </c>
      <c r="H54" s="4"/>
      <c r="O54" s="4"/>
      <c r="U54" s="4"/>
      <c r="AA54" s="4"/>
      <c r="AG54" s="4"/>
      <c r="AM54" s="4"/>
      <c r="AS54" s="4"/>
      <c r="AY54" s="4"/>
    </row>
    <row r="55" spans="1:54" x14ac:dyDescent="0.3">
      <c r="A55" s="23"/>
      <c r="B55" s="27"/>
      <c r="H55" s="4"/>
      <c r="O55" s="4"/>
      <c r="U55" s="4"/>
      <c r="AA55" s="4"/>
      <c r="AG55" s="4"/>
      <c r="AM55" s="4"/>
      <c r="AS55" s="4"/>
      <c r="AY55" s="4"/>
    </row>
    <row r="56" spans="1:54" x14ac:dyDescent="0.3">
      <c r="A56" s="34">
        <v>41</v>
      </c>
      <c r="B56" s="4" t="s">
        <v>56</v>
      </c>
      <c r="H56" s="4"/>
      <c r="O56" s="4"/>
      <c r="U56" s="4"/>
      <c r="AA56" s="4"/>
      <c r="AG56" s="4"/>
      <c r="AM56" s="4"/>
      <c r="AS56" s="4"/>
      <c r="AY56" s="4"/>
    </row>
    <row r="57" spans="1:54" x14ac:dyDescent="0.3">
      <c r="A57">
        <v>41</v>
      </c>
      <c r="B57" s="4" t="s">
        <v>57</v>
      </c>
      <c r="C57" t="s">
        <v>1</v>
      </c>
      <c r="D57">
        <v>0</v>
      </c>
      <c r="E57">
        <f>COUNTIF(C57, 'Data Input'!$H$5)</f>
        <v>1</v>
      </c>
      <c r="H57" s="4" t="s">
        <v>57</v>
      </c>
      <c r="I57" t="s">
        <v>2</v>
      </c>
      <c r="J57">
        <v>0</v>
      </c>
      <c r="K57">
        <f>COUNTIF(I57, 'Data Input'!$H$9)</f>
        <v>1</v>
      </c>
      <c r="O57" s="4" t="s">
        <v>57</v>
      </c>
      <c r="P57" t="s">
        <v>2</v>
      </c>
      <c r="Q57">
        <v>0</v>
      </c>
      <c r="R57">
        <f>COUNTIF(P57, 'Data Input'!$H$13)</f>
        <v>1</v>
      </c>
      <c r="U57" s="4" t="s">
        <v>57</v>
      </c>
      <c r="V57" t="s">
        <v>1</v>
      </c>
      <c r="W57">
        <v>0</v>
      </c>
      <c r="X57">
        <f>COUNTIF(V57, 'Data Input'!$H$17)</f>
        <v>0</v>
      </c>
      <c r="AA57" s="4" t="s">
        <v>57</v>
      </c>
      <c r="AB57" t="s">
        <v>1</v>
      </c>
      <c r="AC57">
        <v>0</v>
      </c>
      <c r="AD57">
        <f>COUNTIF(AB57, 'Data Input'!$H$21)</f>
        <v>0</v>
      </c>
      <c r="AG57" s="4" t="s">
        <v>57</v>
      </c>
      <c r="AH57" t="s">
        <v>1</v>
      </c>
      <c r="AI57">
        <v>0</v>
      </c>
      <c r="AJ57">
        <f>COUNTIF(AH57, 'Data Input'!$H$25)</f>
        <v>0</v>
      </c>
      <c r="AM57" s="4" t="s">
        <v>57</v>
      </c>
      <c r="AN57" t="s">
        <v>1</v>
      </c>
      <c r="AO57">
        <v>0</v>
      </c>
      <c r="AP57">
        <f>COUNTIF(AN57, 'Data Input'!$H$29)</f>
        <v>0</v>
      </c>
      <c r="AS57" s="4" t="s">
        <v>57</v>
      </c>
      <c r="AT57" t="s">
        <v>1</v>
      </c>
      <c r="AU57">
        <v>0</v>
      </c>
      <c r="AV57">
        <f>COUNTIF(AT57, 'Data Input'!$D$34)</f>
        <v>1</v>
      </c>
      <c r="AY57" s="4" t="s">
        <v>57</v>
      </c>
      <c r="AZ57" t="s">
        <v>1</v>
      </c>
      <c r="BA57">
        <v>0</v>
      </c>
      <c r="BB57">
        <f>COUNTIF(AZ57, 'Data Input'!$D$29)</f>
        <v>1</v>
      </c>
    </row>
    <row r="58" spans="1:54" x14ac:dyDescent="0.3">
      <c r="A58">
        <v>42</v>
      </c>
      <c r="B58" s="4" t="s">
        <v>58</v>
      </c>
      <c r="C58" t="s">
        <v>1</v>
      </c>
      <c r="D58">
        <v>0</v>
      </c>
      <c r="E58">
        <f>COUNTIF(C58, 'Data Input'!$H$5)</f>
        <v>1</v>
      </c>
      <c r="H58" s="4" t="s">
        <v>58</v>
      </c>
      <c r="I58" t="s">
        <v>1</v>
      </c>
      <c r="J58">
        <v>0</v>
      </c>
      <c r="K58">
        <f>COUNTIF(I58, 'Data Input'!$H$9)</f>
        <v>0</v>
      </c>
      <c r="O58" s="4" t="s">
        <v>58</v>
      </c>
      <c r="P58" t="s">
        <v>1</v>
      </c>
      <c r="Q58">
        <v>0</v>
      </c>
      <c r="R58">
        <f>COUNTIF(P58, 'Data Input'!$H$13)</f>
        <v>0</v>
      </c>
      <c r="U58" s="4" t="s">
        <v>58</v>
      </c>
      <c r="V58" t="s">
        <v>2</v>
      </c>
      <c r="W58">
        <v>0</v>
      </c>
      <c r="X58">
        <f>COUNTIF(V58, 'Data Input'!$H$17)</f>
        <v>1</v>
      </c>
      <c r="AA58" s="4" t="s">
        <v>58</v>
      </c>
      <c r="AB58" t="s">
        <v>2</v>
      </c>
      <c r="AC58">
        <v>0</v>
      </c>
      <c r="AD58">
        <f>COUNTIF(AB58, 'Data Input'!$H$21)</f>
        <v>1</v>
      </c>
      <c r="AG58" s="4" t="s">
        <v>58</v>
      </c>
      <c r="AH58" t="s">
        <v>1</v>
      </c>
      <c r="AI58">
        <v>0</v>
      </c>
      <c r="AJ58">
        <f>COUNTIF(AH58, 'Data Input'!$H$25)</f>
        <v>0</v>
      </c>
      <c r="AM58" s="4" t="s">
        <v>58</v>
      </c>
      <c r="AN58" t="s">
        <v>1</v>
      </c>
      <c r="AO58">
        <v>0</v>
      </c>
      <c r="AP58">
        <f>COUNTIF(AN58, 'Data Input'!$H$29)</f>
        <v>0</v>
      </c>
      <c r="AS58" s="4" t="s">
        <v>58</v>
      </c>
      <c r="AT58" t="s">
        <v>1</v>
      </c>
      <c r="AU58">
        <v>0</v>
      </c>
      <c r="AV58">
        <f>COUNTIF(AT58, 'Data Input'!$D$34)</f>
        <v>1</v>
      </c>
      <c r="AY58" s="4" t="s">
        <v>58</v>
      </c>
      <c r="AZ58" t="s">
        <v>1</v>
      </c>
      <c r="BA58">
        <v>0</v>
      </c>
      <c r="BB58">
        <f>COUNTIF(AZ58, 'Data Input'!$D$29)</f>
        <v>1</v>
      </c>
    </row>
    <row r="59" spans="1:54" x14ac:dyDescent="0.3">
      <c r="A59">
        <v>43</v>
      </c>
      <c r="B59" s="4" t="s">
        <v>59</v>
      </c>
      <c r="C59" t="s">
        <v>1</v>
      </c>
      <c r="D59">
        <v>0</v>
      </c>
      <c r="E59">
        <f>COUNTIF(C59, 'Data Input'!$H$5)</f>
        <v>1</v>
      </c>
      <c r="H59" s="4" t="s">
        <v>59</v>
      </c>
      <c r="I59" t="s">
        <v>1</v>
      </c>
      <c r="J59">
        <v>0</v>
      </c>
      <c r="K59">
        <f>COUNTIF(I59, 'Data Input'!$H$9)</f>
        <v>0</v>
      </c>
      <c r="O59" s="4" t="s">
        <v>59</v>
      </c>
      <c r="P59" t="s">
        <v>1</v>
      </c>
      <c r="Q59">
        <v>0</v>
      </c>
      <c r="R59">
        <f>COUNTIF(P59, 'Data Input'!$H$13)</f>
        <v>0</v>
      </c>
      <c r="U59" s="4" t="s">
        <v>59</v>
      </c>
      <c r="V59" t="s">
        <v>1</v>
      </c>
      <c r="W59">
        <v>0</v>
      </c>
      <c r="X59">
        <f>COUNTIF(V59, 'Data Input'!$H$17)</f>
        <v>0</v>
      </c>
      <c r="AA59" s="4" t="s">
        <v>59</v>
      </c>
      <c r="AB59" t="s">
        <v>1</v>
      </c>
      <c r="AC59">
        <v>0</v>
      </c>
      <c r="AD59">
        <f>COUNTIF(AB59, 'Data Input'!$H$21)</f>
        <v>0</v>
      </c>
      <c r="AG59" s="4" t="s">
        <v>59</v>
      </c>
      <c r="AH59" t="s">
        <v>2</v>
      </c>
      <c r="AI59">
        <v>0</v>
      </c>
      <c r="AJ59">
        <f>COUNTIF(AH59, 'Data Input'!$H$25)</f>
        <v>1</v>
      </c>
      <c r="AM59" s="4" t="s">
        <v>59</v>
      </c>
      <c r="AN59" t="s">
        <v>1</v>
      </c>
      <c r="AO59">
        <v>0</v>
      </c>
      <c r="AP59">
        <f>COUNTIF(AN59, 'Data Input'!$H$29)</f>
        <v>0</v>
      </c>
      <c r="AS59" s="4" t="s">
        <v>59</v>
      </c>
      <c r="AT59" t="s">
        <v>1</v>
      </c>
      <c r="AU59">
        <v>0</v>
      </c>
      <c r="AV59">
        <f>COUNTIF(AT59, 'Data Input'!$D$34)</f>
        <v>1</v>
      </c>
      <c r="AY59" s="4" t="s">
        <v>59</v>
      </c>
      <c r="AZ59" t="s">
        <v>1</v>
      </c>
      <c r="BA59">
        <v>0</v>
      </c>
      <c r="BB59">
        <f>COUNTIF(AZ59, 'Data Input'!$D$29)</f>
        <v>1</v>
      </c>
    </row>
    <row r="60" spans="1:54" x14ac:dyDescent="0.3">
      <c r="A60">
        <v>44</v>
      </c>
      <c r="B60" s="4" t="s">
        <v>60</v>
      </c>
      <c r="C60" t="s">
        <v>1</v>
      </c>
      <c r="D60">
        <v>0</v>
      </c>
      <c r="E60">
        <f>COUNTIF(C60, 'Data Input'!$H$5)</f>
        <v>1</v>
      </c>
      <c r="H60" s="4" t="s">
        <v>60</v>
      </c>
      <c r="I60" t="s">
        <v>1</v>
      </c>
      <c r="J60">
        <v>0</v>
      </c>
      <c r="K60">
        <f>COUNTIF(I60, 'Data Input'!$H$9)</f>
        <v>0</v>
      </c>
      <c r="O60" s="4" t="s">
        <v>60</v>
      </c>
      <c r="P60" t="s">
        <v>1</v>
      </c>
      <c r="Q60">
        <v>0</v>
      </c>
      <c r="R60">
        <f>COUNTIF(P60, 'Data Input'!$H$13)</f>
        <v>0</v>
      </c>
      <c r="U60" s="4" t="s">
        <v>60</v>
      </c>
      <c r="V60" t="s">
        <v>1</v>
      </c>
      <c r="W60">
        <v>0</v>
      </c>
      <c r="X60">
        <f>COUNTIF(V60, 'Data Input'!$H$17)</f>
        <v>0</v>
      </c>
      <c r="AA60" s="4" t="s">
        <v>60</v>
      </c>
      <c r="AB60" t="s">
        <v>1</v>
      </c>
      <c r="AC60">
        <v>0</v>
      </c>
      <c r="AD60">
        <f>COUNTIF(AB60, 'Data Input'!$H$21)</f>
        <v>0</v>
      </c>
      <c r="AG60" s="4" t="s">
        <v>60</v>
      </c>
      <c r="AH60" t="s">
        <v>1</v>
      </c>
      <c r="AI60">
        <v>0</v>
      </c>
      <c r="AJ60">
        <f>COUNTIF(AH60, 'Data Input'!$H$25)</f>
        <v>0</v>
      </c>
      <c r="AM60" s="4" t="s">
        <v>60</v>
      </c>
      <c r="AN60" t="s">
        <v>2</v>
      </c>
      <c r="AO60">
        <v>0</v>
      </c>
      <c r="AP60">
        <f>COUNTIF(AN60, 'Data Input'!$H$29)</f>
        <v>1</v>
      </c>
      <c r="AS60" s="4" t="s">
        <v>60</v>
      </c>
      <c r="AT60" t="s">
        <v>1</v>
      </c>
      <c r="AU60">
        <v>0</v>
      </c>
      <c r="AV60">
        <f>COUNTIF(AT60, 'Data Input'!$D$34)</f>
        <v>1</v>
      </c>
      <c r="AY60" s="4" t="s">
        <v>60</v>
      </c>
      <c r="AZ60" t="s">
        <v>1</v>
      </c>
      <c r="BA60">
        <v>0</v>
      </c>
      <c r="BB60">
        <f>COUNTIF(AZ60, 'Data Input'!$D$29)</f>
        <v>1</v>
      </c>
    </row>
    <row r="61" spans="1:54" x14ac:dyDescent="0.3">
      <c r="A61" s="23"/>
      <c r="B61" s="27"/>
      <c r="H61" s="4"/>
      <c r="O61" s="4"/>
      <c r="U61" s="4"/>
      <c r="AA61" s="4"/>
      <c r="AG61" s="4"/>
      <c r="AM61" s="4"/>
      <c r="AS61" s="4"/>
      <c r="AY61" s="4"/>
    </row>
    <row r="62" spans="1:54" x14ac:dyDescent="0.3">
      <c r="A62" s="34">
        <v>45</v>
      </c>
      <c r="B62" t="s">
        <v>130</v>
      </c>
      <c r="H62" t="s">
        <v>130</v>
      </c>
      <c r="O62" t="s">
        <v>130</v>
      </c>
      <c r="U62" t="s">
        <v>130</v>
      </c>
      <c r="AA62" t="s">
        <v>130</v>
      </c>
      <c r="AG62" t="s">
        <v>130</v>
      </c>
      <c r="AM62" t="s">
        <v>130</v>
      </c>
      <c r="AS62" t="s">
        <v>130</v>
      </c>
      <c r="AY62" t="s">
        <v>130</v>
      </c>
    </row>
    <row r="63" spans="1:54" x14ac:dyDescent="0.3">
      <c r="A63" s="34">
        <v>46</v>
      </c>
      <c r="B63" t="s">
        <v>126</v>
      </c>
      <c r="H63" t="s">
        <v>126</v>
      </c>
      <c r="O63" t="s">
        <v>126</v>
      </c>
      <c r="U63" t="s">
        <v>126</v>
      </c>
      <c r="AA63" t="s">
        <v>126</v>
      </c>
      <c r="AG63" t="s">
        <v>126</v>
      </c>
      <c r="AM63" t="s">
        <v>126</v>
      </c>
      <c r="AS63" t="s">
        <v>126</v>
      </c>
      <c r="AY63" t="s">
        <v>126</v>
      </c>
    </row>
    <row r="64" spans="1:54" x14ac:dyDescent="0.3">
      <c r="A64">
        <v>47</v>
      </c>
      <c r="B64" s="38" t="s">
        <v>128</v>
      </c>
      <c r="H64" t="s">
        <v>128</v>
      </c>
      <c r="O64" t="s">
        <v>128</v>
      </c>
      <c r="U64" t="s">
        <v>128</v>
      </c>
      <c r="AA64" t="s">
        <v>128</v>
      </c>
      <c r="AG64" t="s">
        <v>128</v>
      </c>
      <c r="AM64" t="s">
        <v>128</v>
      </c>
      <c r="AS64" t="s">
        <v>128</v>
      </c>
      <c r="AY64" t="s">
        <v>128</v>
      </c>
    </row>
    <row r="65" spans="1:65" x14ac:dyDescent="0.3">
      <c r="A65" s="34">
        <v>48</v>
      </c>
      <c r="B65" t="s">
        <v>129</v>
      </c>
      <c r="H65" t="s">
        <v>129</v>
      </c>
      <c r="O65" t="s">
        <v>129</v>
      </c>
      <c r="U65" t="s">
        <v>129</v>
      </c>
      <c r="AA65" t="s">
        <v>129</v>
      </c>
      <c r="AG65" t="s">
        <v>129</v>
      </c>
      <c r="AM65" t="s">
        <v>129</v>
      </c>
      <c r="AS65" t="s">
        <v>129</v>
      </c>
      <c r="AY65" t="s">
        <v>129</v>
      </c>
    </row>
    <row r="68" spans="1:65" s="35" customFormat="1" ht="15" thickBot="1" x14ac:dyDescent="0.35">
      <c r="F68" s="36"/>
      <c r="M68" s="36"/>
      <c r="S68" s="36"/>
      <c r="Y68" s="36"/>
      <c r="AE68" s="36"/>
      <c r="AK68" s="36"/>
      <c r="AQ68" s="36"/>
      <c r="AW68" s="36"/>
    </row>
    <row r="69" spans="1:65" ht="15" thickBot="1" x14ac:dyDescent="0.35"/>
    <row r="70" spans="1:65" ht="28.8" x14ac:dyDescent="0.3">
      <c r="B70" s="100" t="s">
        <v>16</v>
      </c>
      <c r="C70" s="100"/>
      <c r="H70" s="100" t="s">
        <v>17</v>
      </c>
      <c r="I70" s="100"/>
      <c r="O70" s="100" t="s">
        <v>68</v>
      </c>
      <c r="P70" s="100"/>
      <c r="U70" s="100" t="s">
        <v>69</v>
      </c>
      <c r="V70" s="100"/>
      <c r="AA70" s="100" t="s">
        <v>70</v>
      </c>
      <c r="AB70" s="100"/>
      <c r="AG70" s="100" t="s">
        <v>71</v>
      </c>
      <c r="AH70" s="100"/>
      <c r="AM70" s="100" t="s">
        <v>22</v>
      </c>
      <c r="AN70" s="100"/>
      <c r="AS70" s="100" t="s">
        <v>72</v>
      </c>
      <c r="AT70" s="100"/>
      <c r="AU70" s="100"/>
      <c r="AV70" s="100"/>
      <c r="AY70" s="100" t="s">
        <v>6</v>
      </c>
      <c r="AZ70" s="100"/>
      <c r="BG70" s="17" t="s">
        <v>76</v>
      </c>
      <c r="BH70" s="18" t="s">
        <v>133</v>
      </c>
      <c r="BI70" s="18" t="s">
        <v>134</v>
      </c>
      <c r="BJ70" s="20" t="s">
        <v>135</v>
      </c>
      <c r="BK70" s="18" t="s">
        <v>77</v>
      </c>
      <c r="BL70" s="18" t="s">
        <v>85</v>
      </c>
      <c r="BM70" s="19" t="s">
        <v>202</v>
      </c>
    </row>
    <row r="71" spans="1:65" ht="57.6" x14ac:dyDescent="0.3">
      <c r="A71" s="34">
        <v>1</v>
      </c>
      <c r="B71" s="37" t="s">
        <v>117</v>
      </c>
      <c r="H71" s="37" t="s">
        <v>117</v>
      </c>
      <c r="O71" s="37" t="s">
        <v>117</v>
      </c>
      <c r="U71" s="37" t="s">
        <v>117</v>
      </c>
      <c r="AA71" s="37" t="s">
        <v>117</v>
      </c>
      <c r="AG71" s="37" t="s">
        <v>117</v>
      </c>
      <c r="AM71" s="37" t="s">
        <v>117</v>
      </c>
      <c r="AS71" s="37" t="s">
        <v>117</v>
      </c>
      <c r="AY71" s="37" t="s">
        <v>117</v>
      </c>
      <c r="BF71" s="50">
        <v>1</v>
      </c>
      <c r="BG71" s="39" t="s">
        <v>249</v>
      </c>
      <c r="BH71" s="40" t="s">
        <v>137</v>
      </c>
      <c r="BI71" s="40" t="s">
        <v>138</v>
      </c>
      <c r="BJ71" s="40" t="s">
        <v>268</v>
      </c>
      <c r="BK71" s="40" t="s">
        <v>139</v>
      </c>
      <c r="BL71" s="40" t="s">
        <v>140</v>
      </c>
      <c r="BM71" s="41" t="s">
        <v>83</v>
      </c>
    </row>
    <row r="72" spans="1:65" ht="28.8" x14ac:dyDescent="0.3">
      <c r="A72">
        <v>2</v>
      </c>
      <c r="B72" s="4" t="s">
        <v>79</v>
      </c>
      <c r="C72">
        <f>IF('Data Input'!$H$5 = "Yes", E5, 0)</f>
        <v>0</v>
      </c>
      <c r="H72" s="4" t="s">
        <v>79</v>
      </c>
      <c r="I72">
        <f>IF('Data Input'!$H$9 = "Yes", K5, 0)</f>
        <v>1</v>
      </c>
      <c r="J72" s="38"/>
      <c r="O72" s="4" t="s">
        <v>79</v>
      </c>
      <c r="P72">
        <f>IF('Data Input'!$H$13 = "Yes", R5, 0)</f>
        <v>1</v>
      </c>
      <c r="R72" s="38"/>
      <c r="U72" s="4" t="s">
        <v>79</v>
      </c>
      <c r="V72">
        <f>IF('Data Input'!$H$17= "Yes", X5, 0)</f>
        <v>1</v>
      </c>
      <c r="W72" s="38"/>
      <c r="AA72" s="4" t="s">
        <v>79</v>
      </c>
      <c r="AB72">
        <f>IF('Data Input'!$H$21 = "Yes", AD5, 0)</f>
        <v>1</v>
      </c>
      <c r="AC72" s="38"/>
      <c r="AG72" s="4" t="s">
        <v>79</v>
      </c>
      <c r="AH72">
        <f>IF('Data Input'!$H$25 = "Yes", AJ5, 0)</f>
        <v>0</v>
      </c>
      <c r="AM72" s="4" t="s">
        <v>79</v>
      </c>
      <c r="AN72">
        <f>IF('Data Input'!$H$29 = "Yes", AP5, 0)</f>
        <v>1</v>
      </c>
      <c r="AO72" s="38"/>
      <c r="AS72" s="4" t="s">
        <v>79</v>
      </c>
      <c r="AT72">
        <f>IF('Data Input'!$D$34 = "Yes", AV5, 0)</f>
        <v>0</v>
      </c>
      <c r="AY72" s="4" t="s">
        <v>79</v>
      </c>
      <c r="AZ72">
        <f>IF('Data Input'!$D$29 = "Yes", BB5, 0)</f>
        <v>0</v>
      </c>
      <c r="BF72" s="25">
        <v>2</v>
      </c>
      <c r="BG72" s="49" t="s">
        <v>79</v>
      </c>
      <c r="BH72" s="42" t="s">
        <v>200</v>
      </c>
      <c r="BI72" s="42" t="s">
        <v>138</v>
      </c>
      <c r="BJ72" s="42" t="s">
        <v>253</v>
      </c>
      <c r="BK72" s="42" t="s">
        <v>201</v>
      </c>
      <c r="BL72" s="42" t="s">
        <v>100</v>
      </c>
      <c r="BM72" s="41">
        <f>SUM(AZ72, AT72, AN72, AH72, AB72, V72, P72, I72, C72)</f>
        <v>5</v>
      </c>
    </row>
    <row r="73" spans="1:65" x14ac:dyDescent="0.3">
      <c r="A73" s="34">
        <v>3</v>
      </c>
      <c r="B73" s="37" t="s">
        <v>32</v>
      </c>
      <c r="H73" s="37" t="s">
        <v>32</v>
      </c>
      <c r="O73" s="37" t="s">
        <v>32</v>
      </c>
      <c r="U73" s="37" t="s">
        <v>32</v>
      </c>
      <c r="AA73" s="37" t="s">
        <v>32</v>
      </c>
      <c r="AG73" s="37" t="s">
        <v>32</v>
      </c>
      <c r="AM73" s="37" t="s">
        <v>32</v>
      </c>
      <c r="AS73" s="37" t="s">
        <v>32</v>
      </c>
      <c r="AY73" s="37" t="s">
        <v>32</v>
      </c>
      <c r="BF73" s="50">
        <v>3</v>
      </c>
      <c r="BG73" s="39" t="s">
        <v>32</v>
      </c>
      <c r="BH73" s="40" t="s">
        <v>141</v>
      </c>
      <c r="BI73" s="40" t="s">
        <v>138</v>
      </c>
      <c r="BJ73" s="40" t="s">
        <v>269</v>
      </c>
      <c r="BK73" s="40" t="s">
        <v>142</v>
      </c>
      <c r="BL73" s="40" t="s">
        <v>111</v>
      </c>
      <c r="BM73" s="41" t="s">
        <v>83</v>
      </c>
    </row>
    <row r="74" spans="1:65" x14ac:dyDescent="0.3">
      <c r="A74" s="23"/>
      <c r="B74" s="27"/>
      <c r="H74" s="27"/>
      <c r="O74" s="27"/>
      <c r="U74" s="27"/>
      <c r="AA74" s="27"/>
      <c r="AG74" s="27"/>
      <c r="AM74" s="27"/>
      <c r="AS74" s="27"/>
      <c r="AY74" s="27"/>
      <c r="BF74" s="51"/>
      <c r="BG74" s="26"/>
      <c r="BH74" s="43"/>
      <c r="BI74" s="43"/>
      <c r="BJ74" s="43"/>
      <c r="BK74" s="43"/>
      <c r="BL74" s="43"/>
      <c r="BM74" s="41"/>
    </row>
    <row r="75" spans="1:65" ht="43.2" x14ac:dyDescent="0.3">
      <c r="A75" s="34">
        <v>4</v>
      </c>
      <c r="B75" s="37" t="s">
        <v>118</v>
      </c>
      <c r="H75" s="37" t="s">
        <v>118</v>
      </c>
      <c r="O75" s="37" t="s">
        <v>118</v>
      </c>
      <c r="U75" s="37" t="s">
        <v>118</v>
      </c>
      <c r="AA75" s="37" t="s">
        <v>118</v>
      </c>
      <c r="AG75" s="37" t="s">
        <v>118</v>
      </c>
      <c r="AM75" s="37" t="s">
        <v>118</v>
      </c>
      <c r="AS75" s="37" t="s">
        <v>118</v>
      </c>
      <c r="AY75" s="37" t="s">
        <v>118</v>
      </c>
      <c r="BF75" s="50">
        <v>4</v>
      </c>
      <c r="BG75" s="39" t="s">
        <v>118</v>
      </c>
      <c r="BH75" s="40" t="s">
        <v>143</v>
      </c>
      <c r="BI75" s="40" t="s">
        <v>138</v>
      </c>
      <c r="BJ75" s="40" t="s">
        <v>253</v>
      </c>
      <c r="BK75" s="40" t="s">
        <v>144</v>
      </c>
      <c r="BL75" s="40" t="s">
        <v>145</v>
      </c>
      <c r="BM75" s="41" t="s">
        <v>83</v>
      </c>
    </row>
    <row r="76" spans="1:65" x14ac:dyDescent="0.3">
      <c r="A76" s="34">
        <v>5</v>
      </c>
      <c r="B76" s="37" t="s">
        <v>80</v>
      </c>
      <c r="H76" s="37" t="s">
        <v>80</v>
      </c>
      <c r="O76" s="37" t="s">
        <v>80</v>
      </c>
      <c r="U76" s="37" t="s">
        <v>80</v>
      </c>
      <c r="AA76" s="37" t="s">
        <v>80</v>
      </c>
      <c r="AG76" s="37" t="s">
        <v>80</v>
      </c>
      <c r="AM76" s="37" t="s">
        <v>80</v>
      </c>
      <c r="AS76" s="37" t="s">
        <v>80</v>
      </c>
      <c r="AY76" s="37" t="s">
        <v>80</v>
      </c>
      <c r="BF76" s="50">
        <v>5</v>
      </c>
      <c r="BG76" s="39" t="s">
        <v>80</v>
      </c>
      <c r="BH76" s="40" t="s">
        <v>146</v>
      </c>
      <c r="BI76" s="40" t="s">
        <v>138</v>
      </c>
      <c r="BJ76" s="40" t="s">
        <v>270</v>
      </c>
      <c r="BK76" s="40" t="s">
        <v>147</v>
      </c>
      <c r="BL76" s="40" t="s">
        <v>102</v>
      </c>
      <c r="BM76" s="41" t="s">
        <v>83</v>
      </c>
    </row>
    <row r="77" spans="1:65" ht="28.8" x14ac:dyDescent="0.3">
      <c r="A77" s="34">
        <v>6</v>
      </c>
      <c r="B77" s="37" t="s">
        <v>33</v>
      </c>
      <c r="H77" s="37" t="s">
        <v>33</v>
      </c>
      <c r="O77" s="37" t="s">
        <v>33</v>
      </c>
      <c r="U77" s="37" t="s">
        <v>33</v>
      </c>
      <c r="AA77" s="37" t="s">
        <v>33</v>
      </c>
      <c r="AG77" s="37" t="s">
        <v>33</v>
      </c>
      <c r="AM77" s="37" t="s">
        <v>33</v>
      </c>
      <c r="AS77" s="37" t="s">
        <v>33</v>
      </c>
      <c r="AY77" s="37" t="s">
        <v>33</v>
      </c>
      <c r="BF77" s="50">
        <v>6</v>
      </c>
      <c r="BG77" s="39" t="s">
        <v>33</v>
      </c>
      <c r="BH77" s="40" t="s">
        <v>148</v>
      </c>
      <c r="BI77" s="40" t="s">
        <v>138</v>
      </c>
      <c r="BJ77" s="40" t="s">
        <v>275</v>
      </c>
      <c r="BK77" s="40" t="s">
        <v>99</v>
      </c>
      <c r="BL77" s="40" t="s">
        <v>149</v>
      </c>
      <c r="BM77" s="41" t="s">
        <v>83</v>
      </c>
    </row>
    <row r="78" spans="1:65" x14ac:dyDescent="0.3">
      <c r="A78">
        <v>7</v>
      </c>
      <c r="B78" s="4" t="s">
        <v>34</v>
      </c>
      <c r="C78">
        <f>IF('Data Input'!$H$5 = "Yes", E11, 0)</f>
        <v>0</v>
      </c>
      <c r="H78" s="4" t="s">
        <v>34</v>
      </c>
      <c r="I78">
        <f>IF('Data Input'!$H$9 = "Yes", K11, 0)</f>
        <v>0</v>
      </c>
      <c r="O78" s="4" t="s">
        <v>34</v>
      </c>
      <c r="P78">
        <f>IF('Data Input'!$H$13 = "Yes", R11, 0)</f>
        <v>0</v>
      </c>
      <c r="U78" s="4" t="s">
        <v>34</v>
      </c>
      <c r="V78">
        <f>IF('Data Input'!$H$17= "Yes", X11, 0)</f>
        <v>0</v>
      </c>
      <c r="AA78" s="4" t="s">
        <v>34</v>
      </c>
      <c r="AB78">
        <f>IF('Data Input'!$H$21 = "Yes", AD11, 0)</f>
        <v>0</v>
      </c>
      <c r="AG78" s="4" t="s">
        <v>34</v>
      </c>
      <c r="AH78">
        <f>IF('Data Input'!$H$25 = "Yes", AJ11, 0)</f>
        <v>1</v>
      </c>
      <c r="AM78" s="4" t="s">
        <v>34</v>
      </c>
      <c r="AN78">
        <f>IF('Data Input'!$H$29 = "Yes", AP11, 0)</f>
        <v>1</v>
      </c>
      <c r="AS78" s="4" t="s">
        <v>34</v>
      </c>
      <c r="AT78">
        <f>IF('Data Input'!$D$34 = "Yes", AV11, 0)</f>
        <v>0</v>
      </c>
      <c r="AY78" s="4" t="s">
        <v>34</v>
      </c>
      <c r="AZ78">
        <f>IF('Data Input'!$D$29 = "Yes", BB11, 0)</f>
        <v>0</v>
      </c>
      <c r="BF78" s="25">
        <v>7</v>
      </c>
      <c r="BG78" s="16" t="s">
        <v>34</v>
      </c>
      <c r="BH78" s="42" t="s">
        <v>203</v>
      </c>
      <c r="BI78" s="42" t="s">
        <v>194</v>
      </c>
      <c r="BJ78" s="42" t="s">
        <v>254</v>
      </c>
      <c r="BK78" s="42" t="s">
        <v>204</v>
      </c>
      <c r="BL78" s="42" t="s">
        <v>205</v>
      </c>
      <c r="BM78" s="41">
        <f t="shared" ref="BM78:BM131" si="0">SUM(AZ78, AT78, AN78, AH78, AB78, V78, P78, I78, C78)</f>
        <v>2</v>
      </c>
    </row>
    <row r="79" spans="1:65" x14ac:dyDescent="0.3">
      <c r="A79">
        <v>8</v>
      </c>
      <c r="B79" s="4" t="s">
        <v>35</v>
      </c>
      <c r="C79">
        <f>IF('Data Input'!$H$5 = "Yes", E12, 0)</f>
        <v>0</v>
      </c>
      <c r="H79" s="4" t="s">
        <v>35</v>
      </c>
      <c r="I79">
        <f>IF('Data Input'!$H$9 = "Yes", K12, 0)</f>
        <v>1</v>
      </c>
      <c r="O79" s="4" t="s">
        <v>35</v>
      </c>
      <c r="P79">
        <f>IF('Data Input'!$H$13 = "Yes", R12, 0)</f>
        <v>0</v>
      </c>
      <c r="U79" s="4" t="s">
        <v>35</v>
      </c>
      <c r="V79">
        <f>IF('Data Input'!$H$17= "Yes", X12, 0)</f>
        <v>1</v>
      </c>
      <c r="AA79" s="4" t="s">
        <v>35</v>
      </c>
      <c r="AB79">
        <f>IF('Data Input'!$H$21 = "Yes", AD12, 0)</f>
        <v>1</v>
      </c>
      <c r="AG79" s="4" t="s">
        <v>35</v>
      </c>
      <c r="AH79">
        <f>IF('Data Input'!$H$25 = "Yes", AJ12, 0)</f>
        <v>1</v>
      </c>
      <c r="AM79" s="4" t="s">
        <v>35</v>
      </c>
      <c r="AN79">
        <f>IF('Data Input'!$H$29 = "Yes", AP12, 0)</f>
        <v>1</v>
      </c>
      <c r="AS79" s="4" t="s">
        <v>35</v>
      </c>
      <c r="AT79">
        <f>IF('Data Input'!$D$34 = "Yes", AV12, 0)</f>
        <v>0</v>
      </c>
      <c r="AY79" s="4" t="s">
        <v>35</v>
      </c>
      <c r="AZ79">
        <f>IF('Data Input'!$D$29 = "Yes", BB12, 0)</f>
        <v>0</v>
      </c>
      <c r="BF79" s="25">
        <v>8</v>
      </c>
      <c r="BG79" s="16" t="s">
        <v>35</v>
      </c>
      <c r="BH79" s="42" t="s">
        <v>203</v>
      </c>
      <c r="BI79" s="42" t="s">
        <v>194</v>
      </c>
      <c r="BJ79" s="42" t="s">
        <v>255</v>
      </c>
      <c r="BK79" s="42" t="s">
        <v>206</v>
      </c>
      <c r="BL79" s="42" t="s">
        <v>207</v>
      </c>
      <c r="BM79" s="41">
        <f t="shared" si="0"/>
        <v>5</v>
      </c>
    </row>
    <row r="80" spans="1:65" x14ac:dyDescent="0.3">
      <c r="A80">
        <v>9</v>
      </c>
      <c r="B80" s="4" t="s">
        <v>36</v>
      </c>
      <c r="C80">
        <f>IF('Data Input'!$H$5 = "Yes", E13, 0)</f>
        <v>0</v>
      </c>
      <c r="H80" s="4" t="s">
        <v>36</v>
      </c>
      <c r="I80">
        <f>IF('Data Input'!$H$9 = "Yes", K13, 0)</f>
        <v>1</v>
      </c>
      <c r="O80" s="4" t="s">
        <v>36</v>
      </c>
      <c r="P80">
        <f>IF('Data Input'!$H$13 = "Yes", R13, 0)</f>
        <v>0</v>
      </c>
      <c r="U80" s="4" t="s">
        <v>36</v>
      </c>
      <c r="V80">
        <f>IF('Data Input'!$H$17= "Yes", X13, 0)</f>
        <v>1</v>
      </c>
      <c r="AA80" s="4" t="s">
        <v>36</v>
      </c>
      <c r="AB80">
        <f>IF('Data Input'!$H$21 = "Yes", AD13, 0)</f>
        <v>1</v>
      </c>
      <c r="AG80" s="4" t="s">
        <v>36</v>
      </c>
      <c r="AH80">
        <f>IF('Data Input'!$H$25 = "Yes", AJ13, 0)</f>
        <v>1</v>
      </c>
      <c r="AM80" s="4" t="s">
        <v>36</v>
      </c>
      <c r="AN80">
        <f>IF('Data Input'!$H$29 = "Yes", AP13, 0)</f>
        <v>1</v>
      </c>
      <c r="AS80" s="4" t="s">
        <v>36</v>
      </c>
      <c r="AT80">
        <f>IF('Data Input'!$D$34 = "Yes", AV13, 0)</f>
        <v>0</v>
      </c>
      <c r="AY80" s="4" t="s">
        <v>36</v>
      </c>
      <c r="AZ80">
        <f>IF('Data Input'!$D$29 = "Yes", BB13, 0)</f>
        <v>0</v>
      </c>
      <c r="BF80" s="25">
        <v>9</v>
      </c>
      <c r="BG80" s="16" t="s">
        <v>36</v>
      </c>
      <c r="BH80" s="42" t="s">
        <v>203</v>
      </c>
      <c r="BI80" s="42" t="s">
        <v>194</v>
      </c>
      <c r="BJ80" s="42" t="s">
        <v>255</v>
      </c>
      <c r="BK80" s="42" t="s">
        <v>105</v>
      </c>
      <c r="BL80" s="42" t="s">
        <v>208</v>
      </c>
      <c r="BM80" s="41">
        <f t="shared" si="0"/>
        <v>5</v>
      </c>
    </row>
    <row r="81" spans="1:65" x14ac:dyDescent="0.3">
      <c r="A81">
        <v>10</v>
      </c>
      <c r="B81" s="4" t="s">
        <v>82</v>
      </c>
      <c r="C81">
        <f>IF('Data Input'!$H$5 = "Yes", E14, 0)</f>
        <v>0</v>
      </c>
      <c r="H81" s="4" t="s">
        <v>82</v>
      </c>
      <c r="I81">
        <f>IF('Data Input'!$H$9 = "Yes", K14, 0)</f>
        <v>0</v>
      </c>
      <c r="O81" s="4" t="s">
        <v>82</v>
      </c>
      <c r="P81">
        <f>IF('Data Input'!$H$13 = "Yes", R14, 0)</f>
        <v>0</v>
      </c>
      <c r="U81" s="4" t="s">
        <v>82</v>
      </c>
      <c r="V81">
        <f>IF('Data Input'!$H$17= "Yes", X14, 0)</f>
        <v>0</v>
      </c>
      <c r="AA81" s="4" t="s">
        <v>82</v>
      </c>
      <c r="AB81">
        <f>IF('Data Input'!$H$21 = "Yes", AD14, 0)</f>
        <v>0</v>
      </c>
      <c r="AG81" s="4" t="s">
        <v>82</v>
      </c>
      <c r="AH81">
        <f>IF('Data Input'!$H$25 = "Yes", AJ14, 0)</f>
        <v>1</v>
      </c>
      <c r="AM81" s="4" t="s">
        <v>82</v>
      </c>
      <c r="AN81">
        <f>IF('Data Input'!$H$29 = "Yes", AP14, 0)</f>
        <v>1</v>
      </c>
      <c r="AS81" s="4" t="s">
        <v>82</v>
      </c>
      <c r="AT81">
        <f>IF('Data Input'!$D$34 = "Yes", AV14, 0)</f>
        <v>0</v>
      </c>
      <c r="AY81" s="4" t="s">
        <v>82</v>
      </c>
      <c r="AZ81">
        <f>IF('Data Input'!$D$29 = "Yes", BB14, 0)</f>
        <v>0</v>
      </c>
      <c r="BF81" s="25">
        <v>10</v>
      </c>
      <c r="BG81" s="16" t="s">
        <v>82</v>
      </c>
      <c r="BH81" s="42" t="s">
        <v>203</v>
      </c>
      <c r="BI81" s="42" t="s">
        <v>194</v>
      </c>
      <c r="BJ81" s="42" t="s">
        <v>256</v>
      </c>
      <c r="BK81" s="42" t="s">
        <v>209</v>
      </c>
      <c r="BL81" s="42" t="s">
        <v>210</v>
      </c>
      <c r="BM81" s="41">
        <f t="shared" si="0"/>
        <v>2</v>
      </c>
    </row>
    <row r="82" spans="1:65" x14ac:dyDescent="0.3">
      <c r="A82">
        <v>11</v>
      </c>
      <c r="B82" s="4" t="s">
        <v>0</v>
      </c>
      <c r="C82">
        <f>IF('Data Input'!$H$5 = "Yes", E15, 0)</f>
        <v>0</v>
      </c>
      <c r="H82" s="4" t="s">
        <v>0</v>
      </c>
      <c r="I82">
        <f>IF('Data Input'!$H$9 = "Yes", K15, 0)</f>
        <v>0</v>
      </c>
      <c r="O82" s="4" t="s">
        <v>0</v>
      </c>
      <c r="P82">
        <f>IF('Data Input'!$H$13 = "Yes", R15, 0)</f>
        <v>0</v>
      </c>
      <c r="U82" s="4" t="s">
        <v>0</v>
      </c>
      <c r="V82">
        <f>IF('Data Input'!$H$17= "Yes", X15, 0)</f>
        <v>0</v>
      </c>
      <c r="AA82" s="4" t="s">
        <v>0</v>
      </c>
      <c r="AB82">
        <f>IF('Data Input'!$H$21 = "Yes", AD15, 0)</f>
        <v>0</v>
      </c>
      <c r="AG82" s="4" t="s">
        <v>0</v>
      </c>
      <c r="AH82">
        <f>IF('Data Input'!$H$25 = "Yes", AJ15, 0)</f>
        <v>0</v>
      </c>
      <c r="AM82" s="4" t="s">
        <v>0</v>
      </c>
      <c r="AN82">
        <f>IF('Data Input'!$H$29 = "Yes", AP15, 0)</f>
        <v>1</v>
      </c>
      <c r="AS82" s="4" t="s">
        <v>0</v>
      </c>
      <c r="AT82">
        <f>IF('Data Input'!$D$34 = "Yes", AV15, 0)</f>
        <v>0</v>
      </c>
      <c r="AY82" s="4" t="s">
        <v>0</v>
      </c>
      <c r="AZ82">
        <f>IF('Data Input'!$D$29 = "Yes", BB15, 0)</f>
        <v>0</v>
      </c>
      <c r="BF82" s="25">
        <v>11</v>
      </c>
      <c r="BG82" s="16" t="s">
        <v>0</v>
      </c>
      <c r="BH82" s="42" t="s">
        <v>203</v>
      </c>
      <c r="BI82" s="42" t="s">
        <v>194</v>
      </c>
      <c r="BJ82" s="42" t="s">
        <v>256</v>
      </c>
      <c r="BK82" s="42" t="s">
        <v>211</v>
      </c>
      <c r="BL82" s="42" t="s">
        <v>284</v>
      </c>
      <c r="BM82" s="41">
        <f t="shared" si="0"/>
        <v>1</v>
      </c>
    </row>
    <row r="83" spans="1:65" x14ac:dyDescent="0.3">
      <c r="A83" s="23"/>
      <c r="B83" s="27"/>
      <c r="H83" s="27"/>
      <c r="O83" s="27"/>
      <c r="U83" s="27"/>
      <c r="AA83" s="27"/>
      <c r="AG83" s="27"/>
      <c r="AM83" s="27"/>
      <c r="AS83" s="27"/>
      <c r="AY83" s="27"/>
      <c r="BF83" s="51"/>
      <c r="BG83" s="26"/>
      <c r="BH83" s="43"/>
      <c r="BI83" s="43"/>
      <c r="BJ83" s="43"/>
      <c r="BK83" s="43"/>
      <c r="BL83" s="43"/>
      <c r="BM83" s="41"/>
    </row>
    <row r="84" spans="1:65" x14ac:dyDescent="0.3">
      <c r="A84" s="23"/>
      <c r="B84" s="27"/>
      <c r="H84" s="27"/>
      <c r="O84" s="27"/>
      <c r="U84" s="27"/>
      <c r="AA84" s="27"/>
      <c r="AG84" s="27"/>
      <c r="AM84" s="27"/>
      <c r="AS84" s="27"/>
      <c r="AY84" s="27"/>
      <c r="BF84" s="51"/>
      <c r="BG84" s="26"/>
      <c r="BH84" s="43"/>
      <c r="BI84" s="43"/>
      <c r="BJ84" s="43"/>
      <c r="BK84" s="43"/>
      <c r="BL84" s="43"/>
      <c r="BM84" s="41"/>
    </row>
    <row r="85" spans="1:65" x14ac:dyDescent="0.3">
      <c r="A85">
        <v>12</v>
      </c>
      <c r="B85" s="4" t="s">
        <v>38</v>
      </c>
      <c r="C85">
        <f>IF('Data Input'!$H$5 = "Yes", E18, 0)</f>
        <v>0</v>
      </c>
      <c r="H85" s="4" t="s">
        <v>38</v>
      </c>
      <c r="I85">
        <f>IF('Data Input'!$H$9 = "Yes", K18, 0)</f>
        <v>1</v>
      </c>
      <c r="O85" s="4" t="s">
        <v>38</v>
      </c>
      <c r="P85">
        <f>IF('Data Input'!$H$13 = "Yes", R18, 0)</f>
        <v>0</v>
      </c>
      <c r="U85" s="4" t="s">
        <v>38</v>
      </c>
      <c r="V85">
        <f>IF('Data Input'!$H$17= "Yes", X18, 0)</f>
        <v>1</v>
      </c>
      <c r="AA85" s="4" t="s">
        <v>38</v>
      </c>
      <c r="AB85">
        <f>IF('Data Input'!$H$21 = "Yes", AD18, 0)</f>
        <v>1</v>
      </c>
      <c r="AG85" s="4" t="s">
        <v>38</v>
      </c>
      <c r="AH85">
        <f>IF('Data Input'!$H$25 = "Yes", AJ18, 0)</f>
        <v>1</v>
      </c>
      <c r="AM85" s="4" t="s">
        <v>38</v>
      </c>
      <c r="AN85">
        <f>IF('Data Input'!$H$29 = "Yes", AP18, 0)</f>
        <v>1</v>
      </c>
      <c r="AS85" s="4" t="s">
        <v>38</v>
      </c>
      <c r="AT85">
        <f>IF('Data Input'!$D$34 = "Yes", AV18, 0)</f>
        <v>0</v>
      </c>
      <c r="AY85" s="4" t="s">
        <v>38</v>
      </c>
      <c r="AZ85">
        <f>IF('Data Input'!$D$29 = "Yes", BB18, 0)</f>
        <v>0</v>
      </c>
      <c r="BF85" s="25">
        <v>12</v>
      </c>
      <c r="BG85" s="16" t="s">
        <v>38</v>
      </c>
      <c r="BH85" s="42" t="s">
        <v>203</v>
      </c>
      <c r="BI85" s="42" t="s">
        <v>194</v>
      </c>
      <c r="BJ85" s="42" t="s">
        <v>257</v>
      </c>
      <c r="BK85" s="42" t="s">
        <v>212</v>
      </c>
      <c r="BL85" s="42" t="s">
        <v>213</v>
      </c>
      <c r="BM85" s="41">
        <f t="shared" si="0"/>
        <v>5</v>
      </c>
    </row>
    <row r="86" spans="1:65" x14ac:dyDescent="0.3">
      <c r="A86">
        <v>13</v>
      </c>
      <c r="B86" s="4" t="s">
        <v>39</v>
      </c>
      <c r="C86">
        <f>IF('Data Input'!$H$5 = "Yes", E19, 0)</f>
        <v>0</v>
      </c>
      <c r="H86" s="4" t="s">
        <v>39</v>
      </c>
      <c r="I86">
        <f>IF('Data Input'!$H$9 = "Yes", K19, 0)</f>
        <v>1</v>
      </c>
      <c r="O86" s="4" t="s">
        <v>39</v>
      </c>
      <c r="P86">
        <f>IF('Data Input'!$H$13 = "Yes", R19, 0)</f>
        <v>1</v>
      </c>
      <c r="U86" s="4" t="s">
        <v>39</v>
      </c>
      <c r="V86">
        <f>IF('Data Input'!$H$17= "Yes", X19, 0)</f>
        <v>1</v>
      </c>
      <c r="AA86" s="4" t="s">
        <v>39</v>
      </c>
      <c r="AB86">
        <f>IF('Data Input'!$H$21 = "Yes", AD19, 0)</f>
        <v>1</v>
      </c>
      <c r="AG86" s="4" t="s">
        <v>39</v>
      </c>
      <c r="AH86">
        <f>IF('Data Input'!$H$25 = "Yes", AJ19, 0)</f>
        <v>1</v>
      </c>
      <c r="AM86" s="4" t="s">
        <v>39</v>
      </c>
      <c r="AN86">
        <f>IF('Data Input'!$H$29 = "Yes", AP19, 0)</f>
        <v>1</v>
      </c>
      <c r="AS86" s="4" t="s">
        <v>39</v>
      </c>
      <c r="AT86">
        <f>IF('Data Input'!$D$34 = "Yes", AV19, 0)</f>
        <v>0</v>
      </c>
      <c r="AY86" s="4" t="s">
        <v>39</v>
      </c>
      <c r="AZ86">
        <f>IF('Data Input'!$D$29 = "Yes", BB19, 0)</f>
        <v>0</v>
      </c>
      <c r="BF86" s="25">
        <v>13</v>
      </c>
      <c r="BG86" s="16" t="s">
        <v>39</v>
      </c>
      <c r="BH86" s="42" t="s">
        <v>203</v>
      </c>
      <c r="BI86" s="42" t="s">
        <v>194</v>
      </c>
      <c r="BJ86" s="42" t="s">
        <v>257</v>
      </c>
      <c r="BK86" s="42" t="s">
        <v>214</v>
      </c>
      <c r="BL86" s="42" t="s">
        <v>215</v>
      </c>
      <c r="BM86" s="41">
        <f t="shared" si="0"/>
        <v>6</v>
      </c>
    </row>
    <row r="87" spans="1:65" ht="16.2" customHeight="1" x14ac:dyDescent="0.3">
      <c r="A87">
        <v>14</v>
      </c>
      <c r="B87" s="4" t="s">
        <v>40</v>
      </c>
      <c r="C87">
        <f>IF('Data Input'!$H$5 = "Yes", E20, 0)</f>
        <v>0</v>
      </c>
      <c r="H87" s="4" t="s">
        <v>40</v>
      </c>
      <c r="I87">
        <f>IF('Data Input'!$H$9 = "Yes", K20, 0)</f>
        <v>1</v>
      </c>
      <c r="O87" s="4" t="s">
        <v>40</v>
      </c>
      <c r="P87">
        <f>IF('Data Input'!$H$13 = "Yes", R20, 0)</f>
        <v>1</v>
      </c>
      <c r="U87" s="4" t="s">
        <v>40</v>
      </c>
      <c r="V87">
        <f>IF('Data Input'!$H$17= "Yes", X20, 0)</f>
        <v>1</v>
      </c>
      <c r="AA87" s="4" t="s">
        <v>40</v>
      </c>
      <c r="AB87">
        <f>IF('Data Input'!$H$21 = "Yes", AD20, 0)</f>
        <v>1</v>
      </c>
      <c r="AG87" s="4" t="s">
        <v>40</v>
      </c>
      <c r="AH87">
        <f>IF('Data Input'!$H$25 = "Yes", AJ20, 0)</f>
        <v>1</v>
      </c>
      <c r="AM87" s="4" t="s">
        <v>40</v>
      </c>
      <c r="AN87">
        <f>IF('Data Input'!$H$29 = "Yes", AP20, 0)</f>
        <v>1</v>
      </c>
      <c r="AS87" s="4" t="s">
        <v>40</v>
      </c>
      <c r="AT87">
        <f>IF('Data Input'!$D$34 = "Yes", AV20, 0)</f>
        <v>0</v>
      </c>
      <c r="AY87" s="4" t="s">
        <v>40</v>
      </c>
      <c r="AZ87">
        <f>IF('Data Input'!$D$29 = "Yes", BB20, 0)</f>
        <v>0</v>
      </c>
      <c r="BF87" s="25">
        <v>14</v>
      </c>
      <c r="BG87" s="16" t="s">
        <v>40</v>
      </c>
      <c r="BH87" s="42" t="s">
        <v>203</v>
      </c>
      <c r="BI87" s="42" t="s">
        <v>194</v>
      </c>
      <c r="BJ87" s="42" t="s">
        <v>258</v>
      </c>
      <c r="BK87" s="42" t="s">
        <v>88</v>
      </c>
      <c r="BL87" s="42" t="s">
        <v>216</v>
      </c>
      <c r="BM87" s="41">
        <f t="shared" si="0"/>
        <v>6</v>
      </c>
    </row>
    <row r="88" spans="1:65" ht="16.2" customHeight="1" x14ac:dyDescent="0.3">
      <c r="A88">
        <v>15</v>
      </c>
      <c r="B88" s="4" t="s">
        <v>127</v>
      </c>
      <c r="C88">
        <f>IF('Data Input'!$H$5 = "Yes", E21, 0)</f>
        <v>0</v>
      </c>
      <c r="H88" s="4" t="s">
        <v>127</v>
      </c>
      <c r="I88">
        <f>IF('Data Input'!$H$9 = "Yes", K21, 0)</f>
        <v>1</v>
      </c>
      <c r="O88" s="4" t="s">
        <v>127</v>
      </c>
      <c r="P88">
        <f>IF('Data Input'!$H$13 = "Yes", R21, 0)</f>
        <v>1</v>
      </c>
      <c r="U88" s="4" t="s">
        <v>127</v>
      </c>
      <c r="V88">
        <f>IF('Data Input'!$H$17= "Yes", X21, 0)</f>
        <v>1</v>
      </c>
      <c r="AA88" s="4" t="s">
        <v>127</v>
      </c>
      <c r="AB88">
        <f>IF('Data Input'!$H$21 = "Yes", AD21, 0)</f>
        <v>1</v>
      </c>
      <c r="AG88" s="4" t="s">
        <v>127</v>
      </c>
      <c r="AH88">
        <f>IF('Data Input'!$H$25 = "Yes", AJ21, 0)</f>
        <v>1</v>
      </c>
      <c r="AM88" s="4" t="s">
        <v>127</v>
      </c>
      <c r="AN88">
        <f>IF('Data Input'!$H$29 = "Yes", AP21, 0)</f>
        <v>1</v>
      </c>
      <c r="AS88" s="4" t="s">
        <v>127</v>
      </c>
      <c r="AT88">
        <f>IF('Data Input'!$D$34 = "Yes", AV21, 0)</f>
        <v>0</v>
      </c>
      <c r="AY88" s="4" t="s">
        <v>127</v>
      </c>
      <c r="AZ88">
        <f>IF('Data Input'!$D$29 = "Yes", BB21, 0)</f>
        <v>0</v>
      </c>
      <c r="BF88" s="25">
        <v>15</v>
      </c>
      <c r="BG88" s="16" t="s">
        <v>127</v>
      </c>
      <c r="BH88" s="42" t="s">
        <v>217</v>
      </c>
      <c r="BI88" s="42" t="s">
        <v>194</v>
      </c>
      <c r="BJ88" s="42" t="s">
        <v>259</v>
      </c>
      <c r="BK88" s="42" t="s">
        <v>106</v>
      </c>
      <c r="BL88" s="73" t="s">
        <v>252</v>
      </c>
      <c r="BM88" s="41">
        <f t="shared" si="0"/>
        <v>6</v>
      </c>
    </row>
    <row r="89" spans="1:65" ht="16.2" customHeight="1" x14ac:dyDescent="0.3">
      <c r="A89">
        <v>16</v>
      </c>
      <c r="B89" s="4" t="s">
        <v>42</v>
      </c>
      <c r="C89">
        <f>IF('Data Input'!$H$5 = "Yes", E22, 0)</f>
        <v>0</v>
      </c>
      <c r="H89" s="4" t="s">
        <v>42</v>
      </c>
      <c r="I89">
        <f>IF('Data Input'!$H$9 = "Yes", K22, 0)</f>
        <v>1</v>
      </c>
      <c r="O89" s="4" t="s">
        <v>42</v>
      </c>
      <c r="P89">
        <f>IF('Data Input'!$H$13 = "Yes", R22, 0)</f>
        <v>1</v>
      </c>
      <c r="U89" s="4" t="s">
        <v>42</v>
      </c>
      <c r="V89">
        <f>IF('Data Input'!$H$17= "Yes", X22, 0)</f>
        <v>1</v>
      </c>
      <c r="AA89" s="4" t="s">
        <v>42</v>
      </c>
      <c r="AB89">
        <f>IF('Data Input'!$H$21 = "Yes", AD22, 0)</f>
        <v>1</v>
      </c>
      <c r="AG89" s="4" t="s">
        <v>42</v>
      </c>
      <c r="AH89">
        <f>IF('Data Input'!$H$25 = "Yes", AJ22, 0)</f>
        <v>1</v>
      </c>
      <c r="AM89" s="4" t="s">
        <v>42</v>
      </c>
      <c r="AN89">
        <f>IF('Data Input'!$H$29 = "Yes", AP22, 0)</f>
        <v>1</v>
      </c>
      <c r="AS89" s="4" t="s">
        <v>42</v>
      </c>
      <c r="AT89">
        <f>IF('Data Input'!$D$34 = "Yes", AV22, 0)</f>
        <v>0</v>
      </c>
      <c r="AY89" s="4" t="s">
        <v>42</v>
      </c>
      <c r="AZ89">
        <f>IF('Data Input'!$D$29 = "Yes", BB22, 0)</f>
        <v>0</v>
      </c>
      <c r="BF89" s="25">
        <v>16</v>
      </c>
      <c r="BG89" s="16" t="s">
        <v>42</v>
      </c>
      <c r="BH89" s="42" t="s">
        <v>217</v>
      </c>
      <c r="BI89" s="42" t="s">
        <v>194</v>
      </c>
      <c r="BJ89" s="42" t="s">
        <v>259</v>
      </c>
      <c r="BK89" s="42" t="s">
        <v>218</v>
      </c>
      <c r="BL89" s="73" t="s">
        <v>251</v>
      </c>
      <c r="BM89" s="41">
        <f t="shared" si="0"/>
        <v>6</v>
      </c>
    </row>
    <row r="90" spans="1:65" x14ac:dyDescent="0.3">
      <c r="A90">
        <v>17</v>
      </c>
      <c r="B90" s="4" t="s">
        <v>43</v>
      </c>
      <c r="C90">
        <f>IF('Data Input'!$H$5 = "Yes", E23, 0)</f>
        <v>0</v>
      </c>
      <c r="H90" s="4" t="s">
        <v>43</v>
      </c>
      <c r="I90">
        <f>IF('Data Input'!$H$9 = "Yes", K23, 0)</f>
        <v>1</v>
      </c>
      <c r="O90" s="4" t="s">
        <v>43</v>
      </c>
      <c r="P90">
        <f>IF('Data Input'!$H$13 = "Yes", R23, 0)</f>
        <v>0</v>
      </c>
      <c r="U90" s="4" t="s">
        <v>43</v>
      </c>
      <c r="V90">
        <f>IF('Data Input'!$H$17= "Yes", X23, 0)</f>
        <v>1</v>
      </c>
      <c r="AA90" s="4" t="s">
        <v>43</v>
      </c>
      <c r="AB90">
        <f>IF('Data Input'!$H$21 = "Yes", AD23, 0)</f>
        <v>1</v>
      </c>
      <c r="AG90" s="4" t="s">
        <v>43</v>
      </c>
      <c r="AH90">
        <f>IF('Data Input'!$H$25 = "Yes", AJ23, 0)</f>
        <v>1</v>
      </c>
      <c r="AM90" s="4" t="s">
        <v>43</v>
      </c>
      <c r="AN90">
        <f>IF('Data Input'!$H$29 = "Yes", AP23, 0)</f>
        <v>1</v>
      </c>
      <c r="AS90" s="4" t="s">
        <v>43</v>
      </c>
      <c r="AT90">
        <f>IF('Data Input'!$D$34 = "Yes", AV23, 0)</f>
        <v>0</v>
      </c>
      <c r="AY90" s="4" t="s">
        <v>43</v>
      </c>
      <c r="AZ90">
        <f>IF('Data Input'!$D$29 = "Yes", BB23, 0)</f>
        <v>0</v>
      </c>
      <c r="BF90" s="25">
        <v>17</v>
      </c>
      <c r="BG90" s="16" t="s">
        <v>43</v>
      </c>
      <c r="BH90" s="42" t="s">
        <v>203</v>
      </c>
      <c r="BI90" s="42" t="s">
        <v>194</v>
      </c>
      <c r="BJ90" s="42" t="s">
        <v>260</v>
      </c>
      <c r="BK90" s="42" t="s">
        <v>219</v>
      </c>
      <c r="BL90" s="42" t="s">
        <v>220</v>
      </c>
      <c r="BM90" s="41">
        <f t="shared" si="0"/>
        <v>5</v>
      </c>
    </row>
    <row r="91" spans="1:65" x14ac:dyDescent="0.3">
      <c r="A91">
        <v>18</v>
      </c>
      <c r="B91" s="4" t="s">
        <v>89</v>
      </c>
      <c r="C91">
        <f>IF('Data Input'!$H$5 = "Yes", E24, 0)</f>
        <v>0</v>
      </c>
      <c r="H91" s="4" t="s">
        <v>89</v>
      </c>
      <c r="I91">
        <f>IF('Data Input'!$H$9 = "Yes", K24, 0)</f>
        <v>1</v>
      </c>
      <c r="O91" s="4" t="s">
        <v>89</v>
      </c>
      <c r="P91">
        <f>IF('Data Input'!$H$13 = "Yes", R24, 0)</f>
        <v>0</v>
      </c>
      <c r="U91" s="4" t="s">
        <v>89</v>
      </c>
      <c r="V91">
        <f>IF('Data Input'!$H$17= "Yes", X24, 0)</f>
        <v>1</v>
      </c>
      <c r="AA91" s="4" t="s">
        <v>89</v>
      </c>
      <c r="AB91">
        <f>IF('Data Input'!$H$21 = "Yes", AD24, 0)</f>
        <v>1</v>
      </c>
      <c r="AG91" s="4" t="s">
        <v>89</v>
      </c>
      <c r="AH91">
        <f>IF('Data Input'!$H$25 = "Yes", AJ24, 0)</f>
        <v>0</v>
      </c>
      <c r="AM91" s="4" t="s">
        <v>89</v>
      </c>
      <c r="AN91">
        <f>IF('Data Input'!$H$29 = "Yes", AP24, 0)</f>
        <v>1</v>
      </c>
      <c r="AS91" s="4" t="s">
        <v>89</v>
      </c>
      <c r="AT91">
        <f>IF('Data Input'!$D$34 = "Yes", AV24, 0)</f>
        <v>0</v>
      </c>
      <c r="AY91" s="4" t="s">
        <v>89</v>
      </c>
      <c r="AZ91">
        <f>IF('Data Input'!$D$29 = "Yes", BB24, 0)</f>
        <v>0</v>
      </c>
      <c r="BF91" s="25">
        <v>18</v>
      </c>
      <c r="BG91" s="16" t="s">
        <v>89</v>
      </c>
      <c r="BH91" s="42" t="s">
        <v>203</v>
      </c>
      <c r="BI91" s="42" t="s">
        <v>194</v>
      </c>
      <c r="BJ91" s="42" t="s">
        <v>261</v>
      </c>
      <c r="BK91" s="42" t="s">
        <v>90</v>
      </c>
      <c r="BL91" s="42" t="s">
        <v>221</v>
      </c>
      <c r="BM91" s="41">
        <f t="shared" si="0"/>
        <v>4</v>
      </c>
    </row>
    <row r="92" spans="1:65" x14ac:dyDescent="0.3">
      <c r="A92">
        <v>19</v>
      </c>
      <c r="B92" s="4" t="s">
        <v>45</v>
      </c>
      <c r="C92">
        <f>IF('Data Input'!$H$5 = "Yes", E25, 0)</f>
        <v>0</v>
      </c>
      <c r="H92" s="4" t="s">
        <v>45</v>
      </c>
      <c r="I92">
        <f>IF('Data Input'!$H$9 = "Yes", K25, 0)</f>
        <v>1</v>
      </c>
      <c r="O92" s="4" t="s">
        <v>45</v>
      </c>
      <c r="P92">
        <f>IF('Data Input'!$H$13 = "Yes", R25, 0)</f>
        <v>0</v>
      </c>
      <c r="U92" s="4" t="s">
        <v>45</v>
      </c>
      <c r="V92">
        <f>IF('Data Input'!$H$17= "Yes", X25, 0)</f>
        <v>1</v>
      </c>
      <c r="AA92" s="4" t="s">
        <v>45</v>
      </c>
      <c r="AB92">
        <f>IF('Data Input'!$H$21 = "Yes", AD25, 0)</f>
        <v>1</v>
      </c>
      <c r="AG92" s="4" t="s">
        <v>45</v>
      </c>
      <c r="AH92">
        <f>IF('Data Input'!$H$25 = "Yes", AJ25, 0)</f>
        <v>1</v>
      </c>
      <c r="AM92" s="4" t="s">
        <v>45</v>
      </c>
      <c r="AN92">
        <f>IF('Data Input'!$H$29 = "Yes", AP25, 0)</f>
        <v>1</v>
      </c>
      <c r="AS92" s="4" t="s">
        <v>45</v>
      </c>
      <c r="AT92">
        <f>IF('Data Input'!$D$34 = "Yes", AV25, 0)</f>
        <v>0</v>
      </c>
      <c r="AY92" s="4" t="s">
        <v>45</v>
      </c>
      <c r="AZ92">
        <f>IF('Data Input'!$D$29 = "Yes", BB25, 0)</f>
        <v>0</v>
      </c>
      <c r="BF92" s="25">
        <v>19</v>
      </c>
      <c r="BG92" s="16" t="s">
        <v>45</v>
      </c>
      <c r="BH92" s="42" t="s">
        <v>203</v>
      </c>
      <c r="BI92" s="42" t="s">
        <v>194</v>
      </c>
      <c r="BJ92" s="42" t="s">
        <v>262</v>
      </c>
      <c r="BK92" s="42" t="s">
        <v>91</v>
      </c>
      <c r="BL92" s="42" t="s">
        <v>250</v>
      </c>
      <c r="BM92" s="41">
        <f t="shared" si="0"/>
        <v>5</v>
      </c>
    </row>
    <row r="93" spans="1:65" ht="28.8" x14ac:dyDescent="0.3">
      <c r="A93">
        <v>20</v>
      </c>
      <c r="B93" s="4" t="s">
        <v>107</v>
      </c>
      <c r="C93">
        <f>IF('Data Input'!$H$5 = "Yes", E26, 0)</f>
        <v>0</v>
      </c>
      <c r="H93" s="4" t="s">
        <v>107</v>
      </c>
      <c r="I93">
        <f>IF('Data Input'!$H$9 = "Yes", K26, 0)</f>
        <v>1</v>
      </c>
      <c r="O93" s="4" t="s">
        <v>107</v>
      </c>
      <c r="P93">
        <f>IF('Data Input'!$H$13 = "Yes", R26, 0)</f>
        <v>0</v>
      </c>
      <c r="U93" s="4" t="s">
        <v>107</v>
      </c>
      <c r="V93">
        <f>IF('Data Input'!$H$17= "Yes", X26, 0)</f>
        <v>1</v>
      </c>
      <c r="AA93" s="4" t="s">
        <v>107</v>
      </c>
      <c r="AB93">
        <f>IF('Data Input'!$H$21 = "Yes", AD26, 0)</f>
        <v>1</v>
      </c>
      <c r="AG93" s="4" t="s">
        <v>107</v>
      </c>
      <c r="AH93">
        <f>IF('Data Input'!$H$25 = "Yes", AJ26, 0)</f>
        <v>1</v>
      </c>
      <c r="AM93" s="4" t="s">
        <v>107</v>
      </c>
      <c r="AN93">
        <f>IF('Data Input'!$H$29 = "Yes", AP26, 0)</f>
        <v>1</v>
      </c>
      <c r="AS93" s="4" t="s">
        <v>107</v>
      </c>
      <c r="AT93">
        <f>IF('Data Input'!$D$34 = "Yes", AV26, 0)</f>
        <v>0</v>
      </c>
      <c r="AY93" s="4" t="s">
        <v>107</v>
      </c>
      <c r="AZ93">
        <f>IF('Data Input'!$D$29 = "Yes", BB26, 0)</f>
        <v>0</v>
      </c>
      <c r="BF93" s="25">
        <v>20</v>
      </c>
      <c r="BG93" s="16" t="s">
        <v>107</v>
      </c>
      <c r="BH93" s="42" t="s">
        <v>222</v>
      </c>
      <c r="BI93" s="42" t="s">
        <v>194</v>
      </c>
      <c r="BJ93" s="42" t="s">
        <v>223</v>
      </c>
      <c r="BK93" s="42" t="s">
        <v>92</v>
      </c>
      <c r="BL93" s="42" t="s">
        <v>224</v>
      </c>
      <c r="BM93" s="41">
        <f t="shared" si="0"/>
        <v>5</v>
      </c>
    </row>
    <row r="94" spans="1:65" ht="28.8" x14ac:dyDescent="0.3">
      <c r="A94">
        <v>21</v>
      </c>
      <c r="B94" s="4" t="s">
        <v>108</v>
      </c>
      <c r="C94">
        <f>IF('Data Input'!$H$5 = "Yes", E27, 0)</f>
        <v>0</v>
      </c>
      <c r="H94" s="4" t="s">
        <v>108</v>
      </c>
      <c r="I94">
        <f>IF('Data Input'!$H$9 = "Yes", K27, 0)</f>
        <v>1</v>
      </c>
      <c r="O94" s="4" t="s">
        <v>108</v>
      </c>
      <c r="P94">
        <f>IF('Data Input'!$H$13 = "Yes", R27, 0)</f>
        <v>0</v>
      </c>
      <c r="U94" s="4" t="s">
        <v>108</v>
      </c>
      <c r="V94">
        <f>IF('Data Input'!$H$17= "Yes", X27, 0)</f>
        <v>1</v>
      </c>
      <c r="AA94" s="4" t="s">
        <v>108</v>
      </c>
      <c r="AB94">
        <f>IF('Data Input'!$H$21 = "Yes", AD27, 0)</f>
        <v>1</v>
      </c>
      <c r="AG94" s="4" t="s">
        <v>108</v>
      </c>
      <c r="AH94">
        <f>IF('Data Input'!$H$25 = "Yes", AJ27, 0)</f>
        <v>1</v>
      </c>
      <c r="AM94" s="4" t="s">
        <v>108</v>
      </c>
      <c r="AN94">
        <f>IF('Data Input'!$H$29 = "Yes", AP27, 0)</f>
        <v>1</v>
      </c>
      <c r="AS94" s="4" t="s">
        <v>108</v>
      </c>
      <c r="AT94">
        <f>IF('Data Input'!$D$34 = "Yes", AV27, 0)</f>
        <v>0</v>
      </c>
      <c r="AY94" s="4" t="s">
        <v>108</v>
      </c>
      <c r="AZ94">
        <f>IF('Data Input'!$D$29 = "Yes", BB27, 0)</f>
        <v>0</v>
      </c>
      <c r="BF94" s="25">
        <v>21</v>
      </c>
      <c r="BG94" s="16" t="s">
        <v>108</v>
      </c>
      <c r="BH94" s="42" t="s">
        <v>222</v>
      </c>
      <c r="BI94" s="42" t="s">
        <v>194</v>
      </c>
      <c r="BJ94" s="42" t="s">
        <v>223</v>
      </c>
      <c r="BK94" s="42" t="s">
        <v>93</v>
      </c>
      <c r="BL94" s="42" t="s">
        <v>225</v>
      </c>
      <c r="BM94" s="41">
        <f t="shared" si="0"/>
        <v>5</v>
      </c>
    </row>
    <row r="95" spans="1:65" x14ac:dyDescent="0.3">
      <c r="A95">
        <v>22</v>
      </c>
      <c r="B95" s="4" t="s">
        <v>48</v>
      </c>
      <c r="C95">
        <f>IF('Data Input'!$H$5 = "Yes", E28, 0)</f>
        <v>0</v>
      </c>
      <c r="H95" s="4" t="s">
        <v>48</v>
      </c>
      <c r="I95">
        <f>IF('Data Input'!$H$9 = "Yes", K28, 0)</f>
        <v>1</v>
      </c>
      <c r="O95" s="4" t="s">
        <v>48</v>
      </c>
      <c r="P95">
        <f>IF('Data Input'!$H$13 = "Yes", R28, 0)</f>
        <v>0</v>
      </c>
      <c r="U95" s="4" t="s">
        <v>48</v>
      </c>
      <c r="V95">
        <f>IF('Data Input'!$H$17= "Yes", X28, 0)</f>
        <v>1</v>
      </c>
      <c r="AA95" s="4" t="s">
        <v>48</v>
      </c>
      <c r="AB95">
        <f>IF('Data Input'!$H$21 = "Yes", AD28, 0)</f>
        <v>1</v>
      </c>
      <c r="AG95" s="4" t="s">
        <v>48</v>
      </c>
      <c r="AH95">
        <f>IF('Data Input'!$H$25 = "Yes", AJ28, 0)</f>
        <v>1</v>
      </c>
      <c r="AM95" s="4" t="s">
        <v>48</v>
      </c>
      <c r="AN95">
        <f>IF('Data Input'!$H$29 = "Yes", AP28, 0)</f>
        <v>1</v>
      </c>
      <c r="AS95" s="4" t="s">
        <v>48</v>
      </c>
      <c r="AT95">
        <f>IF('Data Input'!$D$34 = "Yes", AV28, 0)</f>
        <v>0</v>
      </c>
      <c r="AY95" s="4" t="s">
        <v>48</v>
      </c>
      <c r="AZ95">
        <f>IF('Data Input'!$D$29 = "Yes", BB28, 0)</f>
        <v>0</v>
      </c>
      <c r="BF95" s="25">
        <v>22</v>
      </c>
      <c r="BG95" s="16" t="s">
        <v>48</v>
      </c>
      <c r="BH95" s="42" t="s">
        <v>222</v>
      </c>
      <c r="BI95" s="42" t="s">
        <v>194</v>
      </c>
      <c r="BJ95" s="42" t="s">
        <v>223</v>
      </c>
      <c r="BK95" s="42" t="s">
        <v>110</v>
      </c>
      <c r="BL95" s="42" t="s">
        <v>226</v>
      </c>
      <c r="BM95" s="41">
        <f t="shared" si="0"/>
        <v>5</v>
      </c>
    </row>
    <row r="96" spans="1:65" x14ac:dyDescent="0.3">
      <c r="A96">
        <v>23</v>
      </c>
      <c r="B96" s="4" t="s">
        <v>49</v>
      </c>
      <c r="C96">
        <f>IF('Data Input'!$H$5 = "Yes", E29, 0)</f>
        <v>0</v>
      </c>
      <c r="H96" s="4" t="s">
        <v>49</v>
      </c>
      <c r="I96">
        <f>IF('Data Input'!$H$9 = "Yes", K29, 0)</f>
        <v>1</v>
      </c>
      <c r="O96" s="4" t="s">
        <v>49</v>
      </c>
      <c r="P96">
        <f>IF('Data Input'!$H$13 = "Yes", R29, 0)</f>
        <v>0</v>
      </c>
      <c r="U96" s="4" t="s">
        <v>49</v>
      </c>
      <c r="V96">
        <f>IF('Data Input'!$H$17= "Yes", X29, 0)</f>
        <v>1</v>
      </c>
      <c r="AA96" s="4" t="s">
        <v>49</v>
      </c>
      <c r="AB96">
        <f>IF('Data Input'!$H$21 = "Yes", AD29, 0)</f>
        <v>1</v>
      </c>
      <c r="AG96" s="4" t="s">
        <v>49</v>
      </c>
      <c r="AH96">
        <f>IF('Data Input'!$H$25 = "Yes", AJ29, 0)</f>
        <v>1</v>
      </c>
      <c r="AM96" s="4" t="s">
        <v>49</v>
      </c>
      <c r="AN96">
        <f>IF('Data Input'!$H$29 = "Yes", AP29, 0)</f>
        <v>1</v>
      </c>
      <c r="AS96" s="4" t="s">
        <v>49</v>
      </c>
      <c r="AT96">
        <f>IF('Data Input'!$D$34 = "Yes", AV29, 0)</f>
        <v>0</v>
      </c>
      <c r="AY96" s="4" t="s">
        <v>49</v>
      </c>
      <c r="AZ96">
        <f>IF('Data Input'!$D$29 = "Yes", BB29, 0)</f>
        <v>0</v>
      </c>
      <c r="BF96" s="25">
        <v>23</v>
      </c>
      <c r="BG96" s="16" t="s">
        <v>49</v>
      </c>
      <c r="BH96" s="42" t="s">
        <v>222</v>
      </c>
      <c r="BI96" s="42" t="s">
        <v>194</v>
      </c>
      <c r="BJ96" s="42" t="s">
        <v>223</v>
      </c>
      <c r="BK96" s="42" t="s">
        <v>109</v>
      </c>
      <c r="BL96" s="42" t="s">
        <v>227</v>
      </c>
      <c r="BM96" s="41">
        <f t="shared" si="0"/>
        <v>5</v>
      </c>
    </row>
    <row r="97" spans="1:65" x14ac:dyDescent="0.3">
      <c r="A97">
        <v>24</v>
      </c>
      <c r="B97" s="4" t="s">
        <v>50</v>
      </c>
      <c r="C97">
        <f>IF('Data Input'!$H$5 = "Yes", E30, 0)</f>
        <v>0</v>
      </c>
      <c r="H97" s="4" t="s">
        <v>50</v>
      </c>
      <c r="I97">
        <f>IF('Data Input'!$H$9 = "Yes", K30, 0)</f>
        <v>1</v>
      </c>
      <c r="O97" s="4" t="s">
        <v>50</v>
      </c>
      <c r="P97">
        <f>IF('Data Input'!$H$13 = "Yes", R30, 0)</f>
        <v>1</v>
      </c>
      <c r="U97" s="4" t="s">
        <v>50</v>
      </c>
      <c r="V97">
        <f>IF('Data Input'!$H$17= "Yes", X30, 0)</f>
        <v>1</v>
      </c>
      <c r="AA97" s="4" t="s">
        <v>50</v>
      </c>
      <c r="AB97">
        <f>IF('Data Input'!$H$21 = "Yes", AD30, 0)</f>
        <v>1</v>
      </c>
      <c r="AG97" s="4" t="s">
        <v>50</v>
      </c>
      <c r="AH97">
        <f>IF('Data Input'!$H$25 = "Yes", AJ30, 0)</f>
        <v>1</v>
      </c>
      <c r="AM97" s="4" t="s">
        <v>50</v>
      </c>
      <c r="AN97">
        <f>IF('Data Input'!$H$29 = "Yes", AP30, 0)</f>
        <v>1</v>
      </c>
      <c r="AS97" s="4" t="s">
        <v>50</v>
      </c>
      <c r="AT97">
        <f>IF('Data Input'!$D$34 = "Yes", AV30, 0)</f>
        <v>0</v>
      </c>
      <c r="AY97" s="4" t="s">
        <v>50</v>
      </c>
      <c r="AZ97">
        <f>IF('Data Input'!$D$29 = "Yes", BB30, 0)</f>
        <v>0</v>
      </c>
      <c r="BF97" s="25">
        <v>24</v>
      </c>
      <c r="BG97" s="16" t="s">
        <v>50</v>
      </c>
      <c r="BH97" s="42" t="s">
        <v>222</v>
      </c>
      <c r="BI97" s="42" t="s">
        <v>194</v>
      </c>
      <c r="BJ97" s="42" t="s">
        <v>263</v>
      </c>
      <c r="BK97" s="42" t="s">
        <v>228</v>
      </c>
      <c r="BL97" s="42" t="s">
        <v>229</v>
      </c>
      <c r="BM97" s="41">
        <f t="shared" si="0"/>
        <v>6</v>
      </c>
    </row>
    <row r="98" spans="1:65" x14ac:dyDescent="0.3">
      <c r="A98" s="23"/>
      <c r="B98" s="27"/>
      <c r="H98" s="27"/>
      <c r="O98" s="27"/>
      <c r="U98" s="27"/>
      <c r="AA98" s="27"/>
      <c r="AG98" s="27"/>
      <c r="AM98" s="27"/>
      <c r="AS98" s="27"/>
      <c r="AY98" s="27"/>
      <c r="BF98" s="51"/>
      <c r="BG98" s="26"/>
      <c r="BH98" s="43"/>
      <c r="BI98" s="43"/>
      <c r="BJ98" s="43"/>
      <c r="BK98" s="43"/>
      <c r="BL98" s="43"/>
      <c r="BM98" s="41"/>
    </row>
    <row r="99" spans="1:65" x14ac:dyDescent="0.3">
      <c r="A99">
        <v>25</v>
      </c>
      <c r="B99" s="4" t="s">
        <v>51</v>
      </c>
      <c r="C99">
        <f>IF('Data Input'!$H$5 = "Yes", E32, 0)</f>
        <v>0</v>
      </c>
      <c r="H99" s="4" t="s">
        <v>51</v>
      </c>
      <c r="I99">
        <f>IF('Data Input'!$H$9 = "Yes", K32, 0)</f>
        <v>1</v>
      </c>
      <c r="O99" s="4" t="s">
        <v>51</v>
      </c>
      <c r="P99">
        <f>IF('Data Input'!$H$13 = "Yes", R32, 0)</f>
        <v>1</v>
      </c>
      <c r="U99" s="4" t="s">
        <v>51</v>
      </c>
      <c r="V99">
        <f>IF('Data Input'!$H$17= "Yes", X32, 0)</f>
        <v>1</v>
      </c>
      <c r="AA99" s="4" t="s">
        <v>51</v>
      </c>
      <c r="AB99">
        <f>IF('Data Input'!$H$21 = "Yes", AD32, 0)</f>
        <v>1</v>
      </c>
      <c r="AG99" s="4" t="s">
        <v>51</v>
      </c>
      <c r="AH99">
        <f>IF('Data Input'!$H$25 = "Yes", AJ32, 0)</f>
        <v>1</v>
      </c>
      <c r="AM99" s="4" t="s">
        <v>51</v>
      </c>
      <c r="AN99">
        <f>IF('Data Input'!$H$29 = "Yes", AP32, 0)</f>
        <v>1</v>
      </c>
      <c r="AS99" s="4" t="s">
        <v>51</v>
      </c>
      <c r="AT99">
        <f>IF('Data Input'!$D$34 = "Yes", AV32, 0)</f>
        <v>0</v>
      </c>
      <c r="AY99" s="4" t="s">
        <v>51</v>
      </c>
      <c r="AZ99">
        <f>IF('Data Input'!$D$29 = "Yes", BB32, 0)</f>
        <v>0</v>
      </c>
      <c r="BF99" s="25">
        <v>25</v>
      </c>
      <c r="BG99" s="16" t="s">
        <v>51</v>
      </c>
      <c r="BH99" s="42" t="s">
        <v>230</v>
      </c>
      <c r="BI99" s="42" t="s">
        <v>194</v>
      </c>
      <c r="BJ99" s="42" t="s">
        <v>223</v>
      </c>
      <c r="BK99" s="42" t="s">
        <v>231</v>
      </c>
      <c r="BL99" s="42" t="s">
        <v>101</v>
      </c>
      <c r="BM99" s="41">
        <f t="shared" si="0"/>
        <v>6</v>
      </c>
    </row>
    <row r="100" spans="1:65" x14ac:dyDescent="0.3">
      <c r="A100" s="34">
        <v>26</v>
      </c>
      <c r="B100" s="37" t="s">
        <v>123</v>
      </c>
      <c r="H100" s="37" t="s">
        <v>123</v>
      </c>
      <c r="O100" s="37" t="s">
        <v>123</v>
      </c>
      <c r="U100" s="37" t="s">
        <v>123</v>
      </c>
      <c r="AA100" s="37" t="s">
        <v>123</v>
      </c>
      <c r="AG100" s="37" t="s">
        <v>123</v>
      </c>
      <c r="AM100" s="37" t="s">
        <v>123</v>
      </c>
      <c r="AS100" s="37" t="s">
        <v>123</v>
      </c>
      <c r="AY100" s="37" t="s">
        <v>123</v>
      </c>
      <c r="BF100" s="50">
        <v>26</v>
      </c>
      <c r="BG100" s="39" t="s">
        <v>123</v>
      </c>
      <c r="BH100" s="40" t="s">
        <v>150</v>
      </c>
      <c r="BI100" s="40" t="s">
        <v>151</v>
      </c>
      <c r="BJ100" s="40" t="s">
        <v>271</v>
      </c>
      <c r="BK100" s="40" t="s">
        <v>152</v>
      </c>
      <c r="BL100" s="40" t="s">
        <v>153</v>
      </c>
      <c r="BM100" s="41" t="s">
        <v>83</v>
      </c>
    </row>
    <row r="101" spans="1:65" x14ac:dyDescent="0.3">
      <c r="A101" s="23"/>
      <c r="B101" s="27"/>
      <c r="H101" s="27"/>
      <c r="O101" s="27"/>
      <c r="U101" s="27"/>
      <c r="AA101" s="27"/>
      <c r="AG101" s="27"/>
      <c r="AM101" s="27"/>
      <c r="AS101" s="27"/>
      <c r="AY101" s="27"/>
      <c r="BF101" s="51"/>
      <c r="BG101" s="26"/>
      <c r="BH101" s="43"/>
      <c r="BI101" s="43"/>
      <c r="BJ101" s="43"/>
      <c r="BK101" s="43"/>
      <c r="BL101" s="43"/>
      <c r="BM101" s="41"/>
    </row>
    <row r="102" spans="1:65" x14ac:dyDescent="0.3">
      <c r="A102" s="23"/>
      <c r="B102" s="27"/>
      <c r="H102" s="27"/>
      <c r="O102" s="27"/>
      <c r="U102" s="27"/>
      <c r="AA102" s="27"/>
      <c r="AG102" s="27"/>
      <c r="AM102" s="27"/>
      <c r="AS102" s="27"/>
      <c r="AY102" s="27"/>
      <c r="BF102" s="51"/>
      <c r="BG102" s="26"/>
      <c r="BH102" s="43"/>
      <c r="BI102" s="43"/>
      <c r="BJ102" s="43"/>
      <c r="BK102" s="43"/>
      <c r="BL102" s="43"/>
      <c r="BM102" s="41"/>
    </row>
    <row r="103" spans="1:65" x14ac:dyDescent="0.3">
      <c r="A103" s="34">
        <v>27</v>
      </c>
      <c r="B103" s="37" t="s">
        <v>125</v>
      </c>
      <c r="H103" s="37" t="s">
        <v>125</v>
      </c>
      <c r="O103" s="37" t="s">
        <v>125</v>
      </c>
      <c r="U103" s="37" t="s">
        <v>125</v>
      </c>
      <c r="AA103" s="37" t="s">
        <v>125</v>
      </c>
      <c r="AG103" s="37" t="s">
        <v>125</v>
      </c>
      <c r="AM103" s="37" t="s">
        <v>125</v>
      </c>
      <c r="AS103" s="37" t="s">
        <v>125</v>
      </c>
      <c r="AY103" s="37" t="s">
        <v>125</v>
      </c>
      <c r="BF103" s="50">
        <v>27</v>
      </c>
      <c r="BG103" s="39" t="s">
        <v>125</v>
      </c>
      <c r="BH103" s="40" t="s">
        <v>154</v>
      </c>
      <c r="BI103" s="40" t="s">
        <v>155</v>
      </c>
      <c r="BJ103" s="40" t="s">
        <v>272</v>
      </c>
      <c r="BK103" s="40" t="s">
        <v>156</v>
      </c>
      <c r="BL103" s="40" t="s">
        <v>112</v>
      </c>
      <c r="BM103" s="41" t="s">
        <v>83</v>
      </c>
    </row>
    <row r="104" spans="1:65" ht="28.8" x14ac:dyDescent="0.3">
      <c r="A104" s="34">
        <v>28</v>
      </c>
      <c r="B104" s="37" t="s">
        <v>87</v>
      </c>
      <c r="H104" s="37" t="s">
        <v>87</v>
      </c>
      <c r="O104" s="37" t="s">
        <v>87</v>
      </c>
      <c r="U104" s="37" t="s">
        <v>87</v>
      </c>
      <c r="AA104" s="37" t="s">
        <v>87</v>
      </c>
      <c r="AG104" s="37" t="s">
        <v>87</v>
      </c>
      <c r="AM104" s="37" t="s">
        <v>87</v>
      </c>
      <c r="AS104" s="37" t="s">
        <v>87</v>
      </c>
      <c r="AY104" s="37" t="s">
        <v>87</v>
      </c>
      <c r="BF104" s="50">
        <v>28</v>
      </c>
      <c r="BG104" s="39" t="s">
        <v>87</v>
      </c>
      <c r="BH104" s="40" t="s">
        <v>157</v>
      </c>
      <c r="BI104" s="40" t="s">
        <v>155</v>
      </c>
      <c r="BJ104" s="40" t="s">
        <v>273</v>
      </c>
      <c r="BK104" s="40" t="s">
        <v>158</v>
      </c>
      <c r="BL104" s="40" t="s">
        <v>113</v>
      </c>
      <c r="BM104" s="41" t="s">
        <v>83</v>
      </c>
    </row>
    <row r="105" spans="1:65" x14ac:dyDescent="0.3">
      <c r="A105" s="34">
        <v>29</v>
      </c>
      <c r="B105" s="37" t="s">
        <v>52</v>
      </c>
      <c r="H105" s="37" t="s">
        <v>52</v>
      </c>
      <c r="O105" s="37" t="s">
        <v>52</v>
      </c>
      <c r="U105" s="37" t="s">
        <v>52</v>
      </c>
      <c r="AA105" s="37" t="s">
        <v>52</v>
      </c>
      <c r="AG105" s="37" t="s">
        <v>52</v>
      </c>
      <c r="AM105" s="37" t="s">
        <v>52</v>
      </c>
      <c r="AS105" s="37" t="s">
        <v>52</v>
      </c>
      <c r="AY105" s="37" t="s">
        <v>52</v>
      </c>
      <c r="BF105" s="50">
        <v>29</v>
      </c>
      <c r="BG105" s="39" t="s">
        <v>52</v>
      </c>
      <c r="BH105" s="40" t="s">
        <v>159</v>
      </c>
      <c r="BI105" s="40" t="s">
        <v>151</v>
      </c>
      <c r="BJ105" s="40" t="s">
        <v>282</v>
      </c>
      <c r="BK105" s="40" t="s">
        <v>160</v>
      </c>
      <c r="BL105" s="40" t="s">
        <v>95</v>
      </c>
      <c r="BM105" s="41" t="s">
        <v>83</v>
      </c>
    </row>
    <row r="106" spans="1:65" ht="28.8" x14ac:dyDescent="0.3">
      <c r="A106" s="34">
        <v>30</v>
      </c>
      <c r="B106" s="37" t="s">
        <v>124</v>
      </c>
      <c r="H106" s="37" t="s">
        <v>124</v>
      </c>
      <c r="O106" s="37" t="s">
        <v>124</v>
      </c>
      <c r="U106" s="37" t="s">
        <v>124</v>
      </c>
      <c r="AA106" s="37" t="s">
        <v>124</v>
      </c>
      <c r="AG106" s="37" t="s">
        <v>124</v>
      </c>
      <c r="AM106" s="37" t="s">
        <v>124</v>
      </c>
      <c r="AS106" s="37" t="s">
        <v>124</v>
      </c>
      <c r="AY106" s="37" t="s">
        <v>124</v>
      </c>
      <c r="BF106" s="50">
        <v>30</v>
      </c>
      <c r="BG106" s="39" t="s">
        <v>124</v>
      </c>
      <c r="BH106" s="40" t="s">
        <v>161</v>
      </c>
      <c r="BI106" s="40" t="s">
        <v>151</v>
      </c>
      <c r="BJ106" s="40" t="s">
        <v>274</v>
      </c>
      <c r="BK106" s="40" t="s">
        <v>114</v>
      </c>
      <c r="BL106" s="40" t="s">
        <v>115</v>
      </c>
      <c r="BM106" s="41"/>
    </row>
    <row r="107" spans="1:65" x14ac:dyDescent="0.3">
      <c r="A107" s="23"/>
      <c r="B107" s="27"/>
      <c r="H107" s="27"/>
      <c r="O107" s="27"/>
      <c r="U107" s="27"/>
      <c r="AA107" s="27"/>
      <c r="AG107" s="27"/>
      <c r="AM107" s="27"/>
      <c r="AS107" s="27"/>
      <c r="AY107" s="27"/>
      <c r="BF107" s="51"/>
      <c r="BG107" s="26"/>
      <c r="BH107" s="43"/>
      <c r="BI107" s="43"/>
      <c r="BJ107" s="43"/>
      <c r="BK107" s="43"/>
      <c r="BL107" s="43"/>
      <c r="BM107" s="41"/>
    </row>
    <row r="108" spans="1:65" x14ac:dyDescent="0.3">
      <c r="A108" s="23"/>
      <c r="B108" s="27"/>
      <c r="H108" s="27"/>
      <c r="O108" s="27"/>
      <c r="U108" s="27"/>
      <c r="AA108" s="27"/>
      <c r="AG108" s="27"/>
      <c r="AM108" s="27"/>
      <c r="AS108" s="27"/>
      <c r="AY108" s="27"/>
      <c r="BF108" s="51"/>
      <c r="BG108" s="26"/>
      <c r="BH108" s="43"/>
      <c r="BI108" s="43"/>
      <c r="BJ108" s="43"/>
      <c r="BK108" s="43"/>
      <c r="BL108" s="43"/>
      <c r="BM108" s="41"/>
    </row>
    <row r="109" spans="1:65" x14ac:dyDescent="0.3">
      <c r="A109" s="23"/>
      <c r="B109" s="27"/>
      <c r="H109" s="27"/>
      <c r="O109" s="27"/>
      <c r="U109" s="27"/>
      <c r="AA109" s="27"/>
      <c r="AG109" s="27"/>
      <c r="AM109" s="27"/>
      <c r="AS109" s="27"/>
      <c r="AY109" s="27"/>
      <c r="BF109" s="51"/>
      <c r="BG109" s="26"/>
      <c r="BH109" s="43"/>
      <c r="BI109" s="43"/>
      <c r="BJ109" s="43"/>
      <c r="BK109" s="43"/>
      <c r="BL109" s="43"/>
      <c r="BM109" s="41"/>
    </row>
    <row r="110" spans="1:65" ht="28.8" x14ac:dyDescent="0.3">
      <c r="A110" s="34">
        <v>31</v>
      </c>
      <c r="B110" s="37" t="s">
        <v>122</v>
      </c>
      <c r="H110" s="37" t="s">
        <v>122</v>
      </c>
      <c r="O110" s="37" t="s">
        <v>122</v>
      </c>
      <c r="U110" s="37" t="s">
        <v>122</v>
      </c>
      <c r="AA110" s="37" t="s">
        <v>122</v>
      </c>
      <c r="AG110" s="37" t="s">
        <v>122</v>
      </c>
      <c r="AM110" s="37" t="s">
        <v>122</v>
      </c>
      <c r="AS110" s="37" t="s">
        <v>122</v>
      </c>
      <c r="AY110" s="37" t="s">
        <v>122</v>
      </c>
      <c r="BF110" s="50">
        <v>31</v>
      </c>
      <c r="BG110" s="39" t="s">
        <v>122</v>
      </c>
      <c r="BH110" s="40" t="s">
        <v>162</v>
      </c>
      <c r="BI110" s="40" t="s">
        <v>151</v>
      </c>
      <c r="BJ110" s="40" t="s">
        <v>274</v>
      </c>
      <c r="BK110" s="40" t="s">
        <v>116</v>
      </c>
      <c r="BL110" s="40" t="s">
        <v>96</v>
      </c>
      <c r="BM110" s="41" t="s">
        <v>83</v>
      </c>
    </row>
    <row r="111" spans="1:65" x14ac:dyDescent="0.3">
      <c r="A111" s="34">
        <v>32</v>
      </c>
      <c r="B111" s="37" t="s">
        <v>53</v>
      </c>
      <c r="H111" s="37" t="s">
        <v>53</v>
      </c>
      <c r="O111" s="37" t="s">
        <v>53</v>
      </c>
      <c r="U111" s="37" t="s">
        <v>53</v>
      </c>
      <c r="AA111" s="37" t="s">
        <v>53</v>
      </c>
      <c r="AG111" s="37" t="s">
        <v>53</v>
      </c>
      <c r="AM111" s="37" t="s">
        <v>53</v>
      </c>
      <c r="AS111" s="37" t="s">
        <v>53</v>
      </c>
      <c r="AY111" s="37" t="s">
        <v>53</v>
      </c>
      <c r="BF111" s="50">
        <v>32</v>
      </c>
      <c r="BG111" s="39" t="s">
        <v>53</v>
      </c>
      <c r="BH111" s="40" t="s">
        <v>163</v>
      </c>
      <c r="BI111" s="40" t="s">
        <v>151</v>
      </c>
      <c r="BJ111" s="40" t="s">
        <v>274</v>
      </c>
      <c r="BK111" s="40" t="s">
        <v>164</v>
      </c>
      <c r="BL111" s="40" t="s">
        <v>97</v>
      </c>
      <c r="BM111" s="41" t="s">
        <v>83</v>
      </c>
    </row>
    <row r="112" spans="1:65" ht="28.8" x14ac:dyDescent="0.3">
      <c r="A112" s="34">
        <v>33</v>
      </c>
      <c r="B112" s="37" t="s">
        <v>121</v>
      </c>
      <c r="H112" s="37" t="s">
        <v>121</v>
      </c>
      <c r="O112" s="37" t="s">
        <v>121</v>
      </c>
      <c r="U112" s="37" t="s">
        <v>121</v>
      </c>
      <c r="AA112" s="37" t="s">
        <v>121</v>
      </c>
      <c r="AG112" s="37" t="s">
        <v>121</v>
      </c>
      <c r="AM112" s="37" t="s">
        <v>121</v>
      </c>
      <c r="AS112" s="37" t="s">
        <v>121</v>
      </c>
      <c r="AY112" s="37" t="s">
        <v>121</v>
      </c>
      <c r="BF112" s="50">
        <v>33</v>
      </c>
      <c r="BG112" s="39" t="s">
        <v>121</v>
      </c>
      <c r="BH112" s="40" t="s">
        <v>165</v>
      </c>
      <c r="BI112" s="40" t="s">
        <v>138</v>
      </c>
      <c r="BJ112" s="40" t="s">
        <v>253</v>
      </c>
      <c r="BK112" s="40" t="s">
        <v>166</v>
      </c>
      <c r="BL112" s="40" t="s">
        <v>167</v>
      </c>
      <c r="BM112" s="41" t="s">
        <v>83</v>
      </c>
    </row>
    <row r="113" spans="1:65" ht="28.8" x14ac:dyDescent="0.3">
      <c r="A113" s="34">
        <v>34</v>
      </c>
      <c r="B113" s="37" t="s">
        <v>54</v>
      </c>
      <c r="H113" s="37" t="s">
        <v>54</v>
      </c>
      <c r="O113" s="37" t="s">
        <v>54</v>
      </c>
      <c r="U113" s="37" t="s">
        <v>54</v>
      </c>
      <c r="AA113" s="37" t="s">
        <v>54</v>
      </c>
      <c r="AG113" s="37" t="s">
        <v>54</v>
      </c>
      <c r="AM113" s="37" t="s">
        <v>54</v>
      </c>
      <c r="AS113" s="37" t="s">
        <v>54</v>
      </c>
      <c r="AY113" s="37" t="s">
        <v>54</v>
      </c>
      <c r="BF113" s="50">
        <v>34</v>
      </c>
      <c r="BG113" s="39" t="s">
        <v>54</v>
      </c>
      <c r="BH113" s="40" t="s">
        <v>168</v>
      </c>
      <c r="BI113" s="40" t="s">
        <v>151</v>
      </c>
      <c r="BJ113" s="70" t="s">
        <v>283</v>
      </c>
      <c r="BK113" s="40" t="s">
        <v>169</v>
      </c>
      <c r="BL113" s="40" t="s">
        <v>170</v>
      </c>
      <c r="BM113" s="41" t="s">
        <v>83</v>
      </c>
    </row>
    <row r="114" spans="1:65" x14ac:dyDescent="0.3">
      <c r="A114" s="23"/>
      <c r="B114" s="27"/>
      <c r="H114" s="27"/>
      <c r="O114" s="27"/>
      <c r="U114" s="27"/>
      <c r="AA114" s="27"/>
      <c r="AG114" s="27"/>
      <c r="AM114" s="27"/>
      <c r="AS114" s="27"/>
      <c r="AY114" s="27"/>
      <c r="BF114" s="51"/>
      <c r="BG114" s="26"/>
      <c r="BH114" s="43"/>
      <c r="BI114" s="43"/>
      <c r="BJ114" s="43"/>
      <c r="BK114" s="43"/>
      <c r="BL114" s="43"/>
      <c r="BM114" s="41"/>
    </row>
    <row r="115" spans="1:65" x14ac:dyDescent="0.3">
      <c r="A115" s="34">
        <v>35</v>
      </c>
      <c r="B115" s="37" t="s">
        <v>81</v>
      </c>
      <c r="H115" s="37" t="s">
        <v>81</v>
      </c>
      <c r="O115" s="37" t="s">
        <v>81</v>
      </c>
      <c r="U115" s="37" t="s">
        <v>81</v>
      </c>
      <c r="AA115" s="37" t="s">
        <v>81</v>
      </c>
      <c r="AG115" s="37" t="s">
        <v>81</v>
      </c>
      <c r="AM115" s="37" t="s">
        <v>81</v>
      </c>
      <c r="AS115" s="37" t="s">
        <v>81</v>
      </c>
      <c r="AY115" s="37" t="s">
        <v>81</v>
      </c>
      <c r="BF115" s="50">
        <v>35</v>
      </c>
      <c r="BG115" s="39" t="s">
        <v>81</v>
      </c>
      <c r="BH115" s="40" t="s">
        <v>171</v>
      </c>
      <c r="BI115" s="40" t="s">
        <v>138</v>
      </c>
      <c r="BJ115" s="40" t="s">
        <v>275</v>
      </c>
      <c r="BK115" s="40" t="s">
        <v>172</v>
      </c>
      <c r="BL115" s="40" t="s">
        <v>102</v>
      </c>
      <c r="BM115" s="41" t="s">
        <v>83</v>
      </c>
    </row>
    <row r="116" spans="1:65" x14ac:dyDescent="0.3">
      <c r="A116" s="34">
        <v>36</v>
      </c>
      <c r="B116" s="37" t="s">
        <v>119</v>
      </c>
      <c r="H116" s="37" t="s">
        <v>119</v>
      </c>
      <c r="O116" s="37" t="s">
        <v>119</v>
      </c>
      <c r="U116" s="37" t="s">
        <v>119</v>
      </c>
      <c r="AA116" s="37" t="s">
        <v>119</v>
      </c>
      <c r="AG116" s="37" t="s">
        <v>119</v>
      </c>
      <c r="AM116" s="37" t="s">
        <v>119</v>
      </c>
      <c r="AS116" s="37" t="s">
        <v>119</v>
      </c>
      <c r="AY116" s="37" t="s">
        <v>119</v>
      </c>
      <c r="BF116" s="50">
        <v>36</v>
      </c>
      <c r="BG116" s="39" t="s">
        <v>119</v>
      </c>
      <c r="BH116" s="40" t="s">
        <v>173</v>
      </c>
      <c r="BI116" s="40" t="s">
        <v>138</v>
      </c>
      <c r="BJ116" s="40" t="s">
        <v>275</v>
      </c>
      <c r="BK116" s="40" t="s">
        <v>174</v>
      </c>
      <c r="BL116" s="40" t="s">
        <v>175</v>
      </c>
      <c r="BM116" s="41" t="s">
        <v>83</v>
      </c>
    </row>
    <row r="117" spans="1:65" x14ac:dyDescent="0.3">
      <c r="A117" s="23"/>
      <c r="B117" s="27"/>
      <c r="H117" s="27"/>
      <c r="O117" s="27"/>
      <c r="U117" s="27"/>
      <c r="AA117" s="27"/>
      <c r="AG117" s="27"/>
      <c r="AM117" s="27"/>
      <c r="AS117" s="27"/>
      <c r="AY117" s="27"/>
      <c r="BF117" s="51"/>
      <c r="BG117" s="26"/>
      <c r="BH117" s="43"/>
      <c r="BI117" s="43"/>
      <c r="BJ117" s="43"/>
      <c r="BK117" s="43"/>
      <c r="BL117" s="43"/>
      <c r="BM117" s="41"/>
    </row>
    <row r="118" spans="1:65" x14ac:dyDescent="0.3">
      <c r="A118" s="23"/>
      <c r="B118" s="27"/>
      <c r="H118" s="27"/>
      <c r="O118" s="27"/>
      <c r="U118" s="27"/>
      <c r="AA118" s="27"/>
      <c r="AG118" s="27"/>
      <c r="AM118" s="27"/>
      <c r="AS118" s="27"/>
      <c r="AY118" s="27"/>
      <c r="BF118" s="51"/>
      <c r="BG118" s="26"/>
      <c r="BH118" s="43"/>
      <c r="BI118" s="43"/>
      <c r="BJ118" s="43"/>
      <c r="BK118" s="43"/>
      <c r="BL118" s="43"/>
      <c r="BM118" s="41"/>
    </row>
    <row r="119" spans="1:65" x14ac:dyDescent="0.3">
      <c r="A119" s="34">
        <v>37</v>
      </c>
      <c r="B119" s="37" t="s">
        <v>55</v>
      </c>
      <c r="H119" s="37" t="s">
        <v>55</v>
      </c>
      <c r="O119" s="37" t="s">
        <v>55</v>
      </c>
      <c r="U119" s="37" t="s">
        <v>55</v>
      </c>
      <c r="AA119" s="37" t="s">
        <v>55</v>
      </c>
      <c r="AG119" s="37" t="s">
        <v>55</v>
      </c>
      <c r="AM119" s="37" t="s">
        <v>55</v>
      </c>
      <c r="AS119" s="37" t="s">
        <v>55</v>
      </c>
      <c r="AY119" s="37" t="s">
        <v>55</v>
      </c>
      <c r="BF119" s="50">
        <v>37</v>
      </c>
      <c r="BG119" s="39" t="s">
        <v>55</v>
      </c>
      <c r="BH119" s="40" t="s">
        <v>176</v>
      </c>
      <c r="BI119" s="40" t="s">
        <v>138</v>
      </c>
      <c r="BJ119" s="40" t="s">
        <v>276</v>
      </c>
      <c r="BK119" s="40" t="s">
        <v>177</v>
      </c>
      <c r="BL119" s="40" t="s">
        <v>178</v>
      </c>
      <c r="BM119" s="41" t="s">
        <v>83</v>
      </c>
    </row>
    <row r="120" spans="1:65" x14ac:dyDescent="0.3">
      <c r="A120" s="34">
        <v>38</v>
      </c>
      <c r="B120" s="37" t="s">
        <v>84</v>
      </c>
      <c r="H120" s="37" t="s">
        <v>84</v>
      </c>
      <c r="O120" s="37" t="s">
        <v>84</v>
      </c>
      <c r="U120" s="37" t="s">
        <v>84</v>
      </c>
      <c r="AA120" s="37" t="s">
        <v>84</v>
      </c>
      <c r="AG120" s="37" t="s">
        <v>84</v>
      </c>
      <c r="AM120" s="37" t="s">
        <v>84</v>
      </c>
      <c r="AS120" s="37" t="s">
        <v>84</v>
      </c>
      <c r="AY120" s="37" t="s">
        <v>84</v>
      </c>
      <c r="BF120" s="50">
        <v>38</v>
      </c>
      <c r="BG120" s="39" t="s">
        <v>84</v>
      </c>
      <c r="BH120" s="40" t="s">
        <v>179</v>
      </c>
      <c r="BI120" s="40" t="s">
        <v>180</v>
      </c>
      <c r="BJ120" s="40" t="s">
        <v>277</v>
      </c>
      <c r="BK120" s="40" t="s">
        <v>181</v>
      </c>
      <c r="BL120" s="40" t="s">
        <v>182</v>
      </c>
      <c r="BM120" s="41" t="s">
        <v>83</v>
      </c>
    </row>
    <row r="121" spans="1:65" ht="28.8" x14ac:dyDescent="0.3">
      <c r="A121" s="34">
        <v>39</v>
      </c>
      <c r="B121" s="37" t="s">
        <v>120</v>
      </c>
      <c r="H121" s="37" t="s">
        <v>120</v>
      </c>
      <c r="O121" s="37" t="s">
        <v>120</v>
      </c>
      <c r="U121" s="37" t="s">
        <v>120</v>
      </c>
      <c r="AA121" s="37" t="s">
        <v>120</v>
      </c>
      <c r="AG121" s="37" t="s">
        <v>120</v>
      </c>
      <c r="AM121" s="37" t="s">
        <v>120</v>
      </c>
      <c r="AS121" s="37" t="s">
        <v>120</v>
      </c>
      <c r="AY121" s="37" t="s">
        <v>120</v>
      </c>
      <c r="BF121" s="50">
        <v>39</v>
      </c>
      <c r="BG121" s="39" t="s">
        <v>120</v>
      </c>
      <c r="BH121" s="40" t="s">
        <v>183</v>
      </c>
      <c r="BI121" s="40" t="s">
        <v>180</v>
      </c>
      <c r="BJ121" s="40" t="s">
        <v>277</v>
      </c>
      <c r="BK121" s="40" t="s">
        <v>184</v>
      </c>
      <c r="BL121" s="40" t="s">
        <v>185</v>
      </c>
      <c r="BM121" s="41" t="s">
        <v>83</v>
      </c>
    </row>
    <row r="122" spans="1:65" x14ac:dyDescent="0.3">
      <c r="A122" s="23"/>
      <c r="B122" s="27"/>
      <c r="H122" s="27"/>
      <c r="O122" s="27"/>
      <c r="U122" s="27"/>
      <c r="AA122" s="27"/>
      <c r="AG122" s="27"/>
      <c r="AM122" s="27"/>
      <c r="AS122" s="27"/>
      <c r="AY122" s="27"/>
      <c r="BF122" s="51"/>
      <c r="BG122" s="26"/>
      <c r="BH122" s="43"/>
      <c r="BI122" s="43"/>
      <c r="BJ122" s="43"/>
      <c r="BK122" s="43"/>
      <c r="BL122" s="43"/>
      <c r="BM122" s="41"/>
    </row>
    <row r="123" spans="1:65" x14ac:dyDescent="0.3">
      <c r="A123" s="34">
        <v>41</v>
      </c>
      <c r="B123" s="37" t="s">
        <v>56</v>
      </c>
      <c r="H123" s="37" t="s">
        <v>56</v>
      </c>
      <c r="O123" s="37" t="s">
        <v>56</v>
      </c>
      <c r="U123" s="37" t="s">
        <v>56</v>
      </c>
      <c r="AA123" s="37" t="s">
        <v>56</v>
      </c>
      <c r="AG123" s="37" t="s">
        <v>56</v>
      </c>
      <c r="AM123" s="37" t="s">
        <v>56</v>
      </c>
      <c r="AS123" s="37" t="s">
        <v>56</v>
      </c>
      <c r="AY123" s="37" t="s">
        <v>56</v>
      </c>
      <c r="BF123" s="50">
        <v>41</v>
      </c>
      <c r="BG123" s="39" t="s">
        <v>56</v>
      </c>
      <c r="BH123" s="40" t="s">
        <v>186</v>
      </c>
      <c r="BI123" s="40" t="s">
        <v>138</v>
      </c>
      <c r="BJ123" s="40" t="s">
        <v>278</v>
      </c>
      <c r="BK123" s="40" t="s">
        <v>103</v>
      </c>
      <c r="BL123" s="40" t="s">
        <v>104</v>
      </c>
      <c r="BM123" s="41" t="s">
        <v>83</v>
      </c>
    </row>
    <row r="124" spans="1:65" x14ac:dyDescent="0.3">
      <c r="A124">
        <v>41</v>
      </c>
      <c r="B124" s="4" t="s">
        <v>57</v>
      </c>
      <c r="C124">
        <f>IF('Data Input'!$H$5 = "Yes", E57, 0)</f>
        <v>0</v>
      </c>
      <c r="H124" s="4" t="s">
        <v>57</v>
      </c>
      <c r="I124">
        <f>IF('Data Input'!$H$9 = "Yes", K57, 0)</f>
        <v>1</v>
      </c>
      <c r="O124" s="4" t="s">
        <v>57</v>
      </c>
      <c r="P124">
        <f>IF('Data Input'!$H$13 = "Yes", R57, 0)</f>
        <v>1</v>
      </c>
      <c r="U124" s="4" t="s">
        <v>57</v>
      </c>
      <c r="V124">
        <f>IF('Data Input'!$H$17= "Yes", X57, 0)</f>
        <v>0</v>
      </c>
      <c r="AA124" s="4" t="s">
        <v>57</v>
      </c>
      <c r="AB124">
        <f>IF('Data Input'!$H$21 = "Yes", AD57, 0)</f>
        <v>0</v>
      </c>
      <c r="AG124" s="4" t="s">
        <v>57</v>
      </c>
      <c r="AH124">
        <f>IF('Data Input'!$H$25 = "Yes", AJ57, 0)</f>
        <v>0</v>
      </c>
      <c r="AM124" s="4" t="s">
        <v>57</v>
      </c>
      <c r="AN124">
        <f>IF('Data Input'!$H$29 = "Yes", AP57, 0)</f>
        <v>0</v>
      </c>
      <c r="AS124" s="4" t="s">
        <v>57</v>
      </c>
      <c r="AT124">
        <f>IF('Data Input'!$D$34 = "Yes", AV57, 0)</f>
        <v>0</v>
      </c>
      <c r="AY124" s="4" t="s">
        <v>57</v>
      </c>
      <c r="AZ124">
        <f>IF('Data Input'!$D$29 = "Yes", BB57, 0)</f>
        <v>0</v>
      </c>
      <c r="BF124" s="25">
        <v>41</v>
      </c>
      <c r="BG124" s="16" t="s">
        <v>57</v>
      </c>
      <c r="BH124" s="42" t="s">
        <v>244</v>
      </c>
      <c r="BI124" s="42" t="s">
        <v>180</v>
      </c>
      <c r="BJ124" s="42" t="s">
        <v>223</v>
      </c>
      <c r="BK124" s="42" t="s">
        <v>235</v>
      </c>
      <c r="BL124" s="42" t="s">
        <v>98</v>
      </c>
      <c r="BM124" s="41">
        <f t="shared" si="0"/>
        <v>2</v>
      </c>
    </row>
    <row r="125" spans="1:65" x14ac:dyDescent="0.3">
      <c r="A125">
        <v>42</v>
      </c>
      <c r="B125" s="4" t="s">
        <v>58</v>
      </c>
      <c r="C125">
        <f>IF('Data Input'!$H$5 = "Yes", E58, 0)</f>
        <v>0</v>
      </c>
      <c r="H125" s="4" t="s">
        <v>58</v>
      </c>
      <c r="I125">
        <f>IF('Data Input'!$H$9 = "Yes", K58, 0)</f>
        <v>0</v>
      </c>
      <c r="O125" s="4" t="s">
        <v>58</v>
      </c>
      <c r="P125">
        <f>IF('Data Input'!$H$13 = "Yes", R58, 0)</f>
        <v>0</v>
      </c>
      <c r="U125" s="4" t="s">
        <v>58</v>
      </c>
      <c r="V125">
        <f>IF('Data Input'!$H$17= "Yes", X58, 0)</f>
        <v>1</v>
      </c>
      <c r="AA125" s="4" t="s">
        <v>58</v>
      </c>
      <c r="AB125">
        <f>IF('Data Input'!$H$21 = "Yes", AD58, 0)</f>
        <v>1</v>
      </c>
      <c r="AG125" s="4" t="s">
        <v>58</v>
      </c>
      <c r="AH125">
        <f>IF('Data Input'!$H$25 = "Yes", AJ58, 0)</f>
        <v>0</v>
      </c>
      <c r="AM125" s="4" t="s">
        <v>58</v>
      </c>
      <c r="AN125">
        <f>IF('Data Input'!$H$29 = "Yes", AP58, 0)</f>
        <v>0</v>
      </c>
      <c r="AS125" s="4" t="s">
        <v>58</v>
      </c>
      <c r="AT125">
        <f>IF('Data Input'!$D$34 = "Yes", AV58, 0)</f>
        <v>0</v>
      </c>
      <c r="AY125" s="4" t="s">
        <v>58</v>
      </c>
      <c r="AZ125">
        <f>IF('Data Input'!$D$29 = "Yes", BB58, 0)</f>
        <v>0</v>
      </c>
      <c r="BF125" s="25">
        <v>42</v>
      </c>
      <c r="BG125" s="16" t="s">
        <v>58</v>
      </c>
      <c r="BH125" s="42" t="s">
        <v>245</v>
      </c>
      <c r="BI125" s="42" t="s">
        <v>180</v>
      </c>
      <c r="BJ125" s="42" t="s">
        <v>267</v>
      </c>
      <c r="BK125" s="42" t="s">
        <v>236</v>
      </c>
      <c r="BL125" s="42" t="s">
        <v>98</v>
      </c>
      <c r="BM125" s="41">
        <f t="shared" si="0"/>
        <v>2</v>
      </c>
    </row>
    <row r="126" spans="1:65" x14ac:dyDescent="0.3">
      <c r="A126">
        <v>43</v>
      </c>
      <c r="B126" s="4" t="s">
        <v>59</v>
      </c>
      <c r="C126">
        <f>IF('Data Input'!$H$5 = "Yes", E59, 0)</f>
        <v>0</v>
      </c>
      <c r="H126" s="4" t="s">
        <v>59</v>
      </c>
      <c r="I126">
        <f>IF('Data Input'!$H$9 = "Yes", K59, 0)</f>
        <v>0</v>
      </c>
      <c r="O126" s="4" t="s">
        <v>59</v>
      </c>
      <c r="P126">
        <f>IF('Data Input'!$H$13 = "Yes", R59, 0)</f>
        <v>0</v>
      </c>
      <c r="U126" s="4" t="s">
        <v>59</v>
      </c>
      <c r="V126">
        <f>IF('Data Input'!$H$17= "Yes", X59, 0)</f>
        <v>0</v>
      </c>
      <c r="AA126" s="4" t="s">
        <v>59</v>
      </c>
      <c r="AB126">
        <f>IF('Data Input'!$H$21 = "Yes", AD59, 0)</f>
        <v>0</v>
      </c>
      <c r="AG126" s="4" t="s">
        <v>59</v>
      </c>
      <c r="AH126">
        <f>IF('Data Input'!$H$25 = "Yes", AJ59, 0)</f>
        <v>1</v>
      </c>
      <c r="AM126" s="4" t="s">
        <v>59</v>
      </c>
      <c r="AN126">
        <f>IF('Data Input'!$H$29 = "Yes", AP59, 0)</f>
        <v>0</v>
      </c>
      <c r="AS126" s="4" t="s">
        <v>59</v>
      </c>
      <c r="AT126">
        <f>IF('Data Input'!$D$34 = "Yes", AV59, 0)</f>
        <v>0</v>
      </c>
      <c r="AY126" s="4" t="s">
        <v>59</v>
      </c>
      <c r="AZ126">
        <f>IF('Data Input'!$D$29 = "Yes", BB59, 0)</f>
        <v>0</v>
      </c>
      <c r="BF126" s="25">
        <v>43</v>
      </c>
      <c r="BG126" s="16" t="s">
        <v>59</v>
      </c>
      <c r="BH126" s="42" t="s">
        <v>245</v>
      </c>
      <c r="BI126" s="42" t="s">
        <v>180</v>
      </c>
      <c r="BJ126" s="42" t="s">
        <v>266</v>
      </c>
      <c r="BK126" s="42" t="s">
        <v>237</v>
      </c>
      <c r="BL126" s="42" t="s">
        <v>98</v>
      </c>
      <c r="BM126" s="41">
        <f t="shared" si="0"/>
        <v>1</v>
      </c>
    </row>
    <row r="127" spans="1:65" x14ac:dyDescent="0.3">
      <c r="A127">
        <v>44</v>
      </c>
      <c r="B127" s="4" t="s">
        <v>60</v>
      </c>
      <c r="C127">
        <f>IF('Data Input'!$H$5 = "Yes", E60, 0)</f>
        <v>0</v>
      </c>
      <c r="H127" s="4" t="s">
        <v>60</v>
      </c>
      <c r="I127">
        <f>IF('Data Input'!$H$9 = "Yes", K60, 0)</f>
        <v>0</v>
      </c>
      <c r="O127" s="4" t="s">
        <v>60</v>
      </c>
      <c r="P127">
        <f>IF('Data Input'!$H$13 = "Yes", R60, 0)</f>
        <v>0</v>
      </c>
      <c r="U127" s="4" t="s">
        <v>60</v>
      </c>
      <c r="V127">
        <f>IF('Data Input'!$H$17= "Yes", X60, 0)</f>
        <v>0</v>
      </c>
      <c r="AA127" s="4" t="s">
        <v>60</v>
      </c>
      <c r="AB127">
        <f>IF('Data Input'!$H$21 = "Yes", AD60, 0)</f>
        <v>0</v>
      </c>
      <c r="AG127" s="4" t="s">
        <v>60</v>
      </c>
      <c r="AH127">
        <f>IF('Data Input'!$H$25 = "Yes", AJ60, 0)</f>
        <v>0</v>
      </c>
      <c r="AM127" s="4" t="s">
        <v>60</v>
      </c>
      <c r="AN127">
        <f>IF('Data Input'!$H$29 = "Yes", AP60, 0)</f>
        <v>1</v>
      </c>
      <c r="AS127" s="4" t="s">
        <v>60</v>
      </c>
      <c r="AT127">
        <f>IF('Data Input'!$D$34 = "Yes", AV60, 0)</f>
        <v>0</v>
      </c>
      <c r="AY127" s="4" t="s">
        <v>60</v>
      </c>
      <c r="AZ127">
        <f>IF('Data Input'!$D$29 = "Yes", BB60, 0)</f>
        <v>0</v>
      </c>
      <c r="BF127" s="25">
        <v>44</v>
      </c>
      <c r="BG127" s="16" t="s">
        <v>60</v>
      </c>
      <c r="BH127" s="42" t="s">
        <v>246</v>
      </c>
      <c r="BI127" s="42" t="s">
        <v>180</v>
      </c>
      <c r="BJ127" s="42" t="s">
        <v>265</v>
      </c>
      <c r="BK127" s="42" t="s">
        <v>238</v>
      </c>
      <c r="BL127" s="42" t="s">
        <v>98</v>
      </c>
      <c r="BM127" s="41">
        <f t="shared" si="0"/>
        <v>1</v>
      </c>
    </row>
    <row r="128" spans="1:65" x14ac:dyDescent="0.3">
      <c r="A128" s="23"/>
      <c r="B128" s="27"/>
      <c r="H128" s="27"/>
      <c r="O128" s="27"/>
      <c r="U128" s="27"/>
      <c r="AA128" s="27"/>
      <c r="AG128" s="27"/>
      <c r="AM128" s="27"/>
      <c r="AS128" s="27"/>
      <c r="AY128" s="27"/>
      <c r="BF128" s="51"/>
      <c r="BG128" s="26"/>
      <c r="BH128" s="43"/>
      <c r="BI128" s="43"/>
      <c r="BJ128" s="43"/>
      <c r="BK128" s="43"/>
      <c r="BL128" s="43"/>
      <c r="BM128" s="41"/>
    </row>
    <row r="129" spans="1:65" x14ac:dyDescent="0.3">
      <c r="A129" s="34">
        <v>45</v>
      </c>
      <c r="B129" s="34" t="s">
        <v>130</v>
      </c>
      <c r="H129" s="34" t="s">
        <v>130</v>
      </c>
      <c r="O129" s="34" t="s">
        <v>130</v>
      </c>
      <c r="U129" s="34" t="s">
        <v>130</v>
      </c>
      <c r="AA129" s="34" t="s">
        <v>130</v>
      </c>
      <c r="AG129" s="34" t="s">
        <v>130</v>
      </c>
      <c r="AM129" s="34" t="s">
        <v>130</v>
      </c>
      <c r="AS129" s="34" t="s">
        <v>130</v>
      </c>
      <c r="AY129" s="34" t="s">
        <v>130</v>
      </c>
      <c r="BF129" s="50">
        <v>45</v>
      </c>
      <c r="BG129" s="44" t="s">
        <v>130</v>
      </c>
      <c r="BH129" s="40" t="s">
        <v>187</v>
      </c>
      <c r="BI129" s="40" t="s">
        <v>138</v>
      </c>
      <c r="BJ129" s="40" t="s">
        <v>279</v>
      </c>
      <c r="BK129" s="40" t="s">
        <v>188</v>
      </c>
      <c r="BL129" s="40" t="s">
        <v>189</v>
      </c>
      <c r="BM129" s="41" t="s">
        <v>83</v>
      </c>
    </row>
    <row r="130" spans="1:65" x14ac:dyDescent="0.3">
      <c r="A130" s="34">
        <v>46</v>
      </c>
      <c r="B130" s="34" t="s">
        <v>126</v>
      </c>
      <c r="H130" s="34" t="s">
        <v>126</v>
      </c>
      <c r="O130" s="34" t="s">
        <v>126</v>
      </c>
      <c r="U130" s="34" t="s">
        <v>126</v>
      </c>
      <c r="AA130" s="34" t="s">
        <v>126</v>
      </c>
      <c r="AG130" s="34" t="s">
        <v>126</v>
      </c>
      <c r="AM130" s="34" t="s">
        <v>126</v>
      </c>
      <c r="AS130" s="34" t="s">
        <v>126</v>
      </c>
      <c r="AY130" s="34" t="s">
        <v>126</v>
      </c>
      <c r="BF130" s="50">
        <v>46</v>
      </c>
      <c r="BG130" s="44" t="s">
        <v>126</v>
      </c>
      <c r="BH130" s="40" t="s">
        <v>190</v>
      </c>
      <c r="BI130" s="40" t="s">
        <v>151</v>
      </c>
      <c r="BJ130" s="40" t="s">
        <v>280</v>
      </c>
      <c r="BK130" s="40" t="s">
        <v>191</v>
      </c>
      <c r="BL130" s="40" t="s">
        <v>192</v>
      </c>
      <c r="BM130" s="41" t="s">
        <v>83</v>
      </c>
    </row>
    <row r="131" spans="1:65" x14ac:dyDescent="0.3">
      <c r="A131">
        <v>47</v>
      </c>
      <c r="B131" s="38" t="s">
        <v>128</v>
      </c>
      <c r="C131">
        <f>IF('Data Input'!$D$10 = "No", 1, 0)</f>
        <v>0</v>
      </c>
      <c r="H131" s="38" t="s">
        <v>128</v>
      </c>
      <c r="I131">
        <f>IF('Data Input'!$D$10 = "No", 1, 0)</f>
        <v>0</v>
      </c>
      <c r="O131" s="38" t="s">
        <v>128</v>
      </c>
      <c r="P131">
        <f>IF('Data Input'!$D$10 = "No", 1, 0)</f>
        <v>0</v>
      </c>
      <c r="U131" s="38" t="s">
        <v>128</v>
      </c>
      <c r="V131">
        <f>IF('Data Input'!$D$10 = "No", 1, 0)</f>
        <v>0</v>
      </c>
      <c r="AA131" s="38" t="s">
        <v>128</v>
      </c>
      <c r="AB131">
        <f>IF('Data Input'!$D$10 = "No", 1, 0)</f>
        <v>0</v>
      </c>
      <c r="AG131" s="38" t="s">
        <v>128</v>
      </c>
      <c r="AH131">
        <f>IF('Data Input'!$D$10 = "No", 1, 0)</f>
        <v>0</v>
      </c>
      <c r="AM131" s="38" t="s">
        <v>128</v>
      </c>
      <c r="AN131">
        <f>IF('Data Input'!$D$10 = "No", 1, 0)</f>
        <v>0</v>
      </c>
      <c r="AS131" s="38" t="s">
        <v>128</v>
      </c>
      <c r="AT131">
        <f>IF('Data Input'!$D$10 = "No", 1, 0)</f>
        <v>0</v>
      </c>
      <c r="AY131" s="38" t="s">
        <v>128</v>
      </c>
      <c r="AZ131">
        <f>IF('Data Input'!$D$10 = "No", 1, 0)</f>
        <v>0</v>
      </c>
      <c r="BF131" s="25">
        <v>47</v>
      </c>
      <c r="BG131" s="45" t="s">
        <v>128</v>
      </c>
      <c r="BH131" s="42" t="s">
        <v>232</v>
      </c>
      <c r="BI131" s="42" t="s">
        <v>194</v>
      </c>
      <c r="BJ131" s="42" t="s">
        <v>264</v>
      </c>
      <c r="BK131" s="42" t="s">
        <v>233</v>
      </c>
      <c r="BL131" s="42" t="s">
        <v>234</v>
      </c>
      <c r="BM131" s="41">
        <f t="shared" si="0"/>
        <v>0</v>
      </c>
    </row>
    <row r="132" spans="1:65" ht="15" thickBot="1" x14ac:dyDescent="0.35">
      <c r="A132" s="34">
        <v>48</v>
      </c>
      <c r="B132" s="34" t="s">
        <v>129</v>
      </c>
      <c r="H132" s="34" t="s">
        <v>129</v>
      </c>
      <c r="O132" s="34" t="s">
        <v>129</v>
      </c>
      <c r="U132" s="34" t="s">
        <v>129</v>
      </c>
      <c r="AA132" s="34" t="s">
        <v>129</v>
      </c>
      <c r="AG132" s="34" t="s">
        <v>129</v>
      </c>
      <c r="AM132" s="34" t="s">
        <v>129</v>
      </c>
      <c r="AS132" s="34" t="s">
        <v>129</v>
      </c>
      <c r="AY132" s="34" t="s">
        <v>129</v>
      </c>
      <c r="BF132" s="50">
        <v>48</v>
      </c>
      <c r="BG132" s="46" t="s">
        <v>129</v>
      </c>
      <c r="BH132" s="47" t="s">
        <v>193</v>
      </c>
      <c r="BI132" s="47" t="s">
        <v>194</v>
      </c>
      <c r="BJ132" s="47" t="s">
        <v>281</v>
      </c>
      <c r="BK132" s="47" t="s">
        <v>195</v>
      </c>
      <c r="BL132" s="47" t="s">
        <v>196</v>
      </c>
      <c r="BM132" s="48" t="s">
        <v>83</v>
      </c>
    </row>
  </sheetData>
  <mergeCells count="18">
    <mergeCell ref="AY2:BB2"/>
    <mergeCell ref="B2:E2"/>
    <mergeCell ref="AS2:AV2"/>
    <mergeCell ref="H2:L2"/>
    <mergeCell ref="O2:R2"/>
    <mergeCell ref="U2:X2"/>
    <mergeCell ref="AA2:AD2"/>
    <mergeCell ref="AG2:AJ2"/>
    <mergeCell ref="AM2:AP2"/>
    <mergeCell ref="AM70:AN70"/>
    <mergeCell ref="AS70:AV70"/>
    <mergeCell ref="AY70:AZ70"/>
    <mergeCell ref="B70:C70"/>
    <mergeCell ref="H70:I70"/>
    <mergeCell ref="O70:P70"/>
    <mergeCell ref="U70:V70"/>
    <mergeCell ref="AA70:AB70"/>
    <mergeCell ref="AG70:AH7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8905C-1342-4273-9D82-44A9F8B67D7C}">
  <sheetPr codeName="Sheet4">
    <tabColor theme="5" tint="-0.249977111117893"/>
  </sheetPr>
  <dimension ref="A1:AK72"/>
  <sheetViews>
    <sheetView topLeftCell="T1" workbookViewId="0">
      <selection activeCell="K23" sqref="K23"/>
    </sheetView>
  </sheetViews>
  <sheetFormatPr defaultRowHeight="14.4" x14ac:dyDescent="0.3"/>
  <cols>
    <col min="2" max="4" width="36" customWidth="1"/>
    <col min="5" max="5" width="24.109375" customWidth="1"/>
    <col min="6" max="7" width="47.6640625" customWidth="1"/>
    <col min="8" max="8" width="8.44140625" style="30" customWidth="1"/>
    <col min="9" max="9" width="8.44140625" customWidth="1"/>
    <col min="11" max="13" width="36" customWidth="1"/>
    <col min="14" max="14" width="24.109375" customWidth="1"/>
    <col min="15" max="16" width="47.6640625" customWidth="1"/>
    <col min="17" max="17" width="8.88671875" style="30"/>
    <col min="20" max="20" width="27" customWidth="1"/>
    <col min="21" max="21" width="10" customWidth="1"/>
    <col min="23" max="23" width="27" customWidth="1"/>
    <col min="24" max="24" width="10" customWidth="1"/>
    <col min="26" max="26" width="27" customWidth="1"/>
    <col min="27" max="27" width="10" customWidth="1"/>
    <col min="29" max="29" width="27" customWidth="1"/>
    <col min="30" max="30" width="10" customWidth="1"/>
    <col min="32" max="32" width="27" customWidth="1"/>
    <col min="33" max="33" width="10" customWidth="1"/>
    <col min="35" max="35" width="27" customWidth="1"/>
    <col min="36" max="36" width="10" customWidth="1"/>
  </cols>
  <sheetData>
    <row r="1" spans="1:37" ht="15" thickBot="1" x14ac:dyDescent="0.35"/>
    <row r="2" spans="1:37" ht="15" thickBot="1" x14ac:dyDescent="0.35">
      <c r="B2" s="105" t="s">
        <v>239</v>
      </c>
      <c r="C2" s="105"/>
      <c r="D2" s="105"/>
      <c r="E2" s="105"/>
      <c r="F2" s="105"/>
      <c r="G2" s="105"/>
      <c r="K2" s="105" t="s">
        <v>73</v>
      </c>
      <c r="L2" s="105"/>
      <c r="M2" s="105"/>
      <c r="N2" s="105"/>
      <c r="O2" s="105"/>
      <c r="P2" s="105"/>
      <c r="S2" s="104" t="s">
        <v>76</v>
      </c>
      <c r="T2" s="104"/>
      <c r="U2" s="104"/>
      <c r="V2" s="104" t="s">
        <v>133</v>
      </c>
      <c r="W2" s="104"/>
      <c r="X2" s="104"/>
      <c r="Y2" s="104" t="s">
        <v>134</v>
      </c>
      <c r="Z2" s="104"/>
      <c r="AA2" s="104"/>
      <c r="AB2" s="104" t="s">
        <v>135</v>
      </c>
      <c r="AC2" s="104"/>
      <c r="AD2" s="104"/>
      <c r="AE2" s="104" t="s">
        <v>77</v>
      </c>
      <c r="AF2" s="104"/>
      <c r="AG2" s="104"/>
      <c r="AH2" s="104" t="s">
        <v>85</v>
      </c>
      <c r="AI2" s="104"/>
      <c r="AJ2" s="104"/>
    </row>
    <row r="3" spans="1:37" ht="29.4" thickBot="1" x14ac:dyDescent="0.35">
      <c r="A3" t="s">
        <v>136</v>
      </c>
      <c r="B3" s="17" t="s">
        <v>76</v>
      </c>
      <c r="C3" s="18" t="s">
        <v>133</v>
      </c>
      <c r="D3" s="18" t="s">
        <v>134</v>
      </c>
      <c r="E3" s="20" t="s">
        <v>135</v>
      </c>
      <c r="F3" s="18" t="s">
        <v>77</v>
      </c>
      <c r="G3" s="19" t="s">
        <v>85</v>
      </c>
      <c r="H3" s="33"/>
      <c r="I3" s="32"/>
      <c r="J3" t="s">
        <v>136</v>
      </c>
      <c r="K3" s="17" t="s">
        <v>76</v>
      </c>
      <c r="L3" s="18" t="s">
        <v>133</v>
      </c>
      <c r="M3" s="18" t="s">
        <v>134</v>
      </c>
      <c r="N3" s="20" t="s">
        <v>135</v>
      </c>
      <c r="O3" s="18" t="s">
        <v>77</v>
      </c>
      <c r="P3" s="19" t="s">
        <v>85</v>
      </c>
      <c r="S3" s="62"/>
      <c r="T3" s="65" t="s">
        <v>243</v>
      </c>
      <c r="U3" s="65" t="s">
        <v>74</v>
      </c>
      <c r="V3" s="65"/>
      <c r="W3" s="65" t="s">
        <v>243</v>
      </c>
      <c r="X3" s="65" t="s">
        <v>74</v>
      </c>
      <c r="Y3" s="65"/>
      <c r="Z3" s="65" t="s">
        <v>243</v>
      </c>
      <c r="AA3" s="65" t="s">
        <v>74</v>
      </c>
      <c r="AB3" s="65"/>
      <c r="AC3" s="65" t="s">
        <v>243</v>
      </c>
      <c r="AD3" s="65" t="s">
        <v>74</v>
      </c>
      <c r="AE3" s="65"/>
      <c r="AF3" s="65" t="s">
        <v>243</v>
      </c>
      <c r="AG3" s="65" t="s">
        <v>74</v>
      </c>
      <c r="AH3" s="65"/>
      <c r="AI3" s="65" t="s">
        <v>243</v>
      </c>
      <c r="AJ3" s="65" t="s">
        <v>74</v>
      </c>
      <c r="AK3" s="25" t="s">
        <v>83</v>
      </c>
    </row>
    <row r="4" spans="1:37" x14ac:dyDescent="0.3">
      <c r="A4" s="34">
        <v>1</v>
      </c>
      <c r="B4" s="52" t="s">
        <v>249</v>
      </c>
      <c r="C4" s="42" t="s">
        <v>137</v>
      </c>
      <c r="D4" s="42" t="s">
        <v>138</v>
      </c>
      <c r="E4" s="42" t="s">
        <v>268</v>
      </c>
      <c r="F4" s="42" t="s">
        <v>139</v>
      </c>
      <c r="G4" s="53" t="s">
        <v>140</v>
      </c>
      <c r="H4" s="30" t="s">
        <v>83</v>
      </c>
      <c r="J4" s="34">
        <v>1</v>
      </c>
      <c r="K4" s="52" t="s">
        <v>249</v>
      </c>
      <c r="L4" s="42" t="s">
        <v>137</v>
      </c>
      <c r="M4" s="42" t="s">
        <v>138</v>
      </c>
      <c r="N4" s="42" t="s">
        <v>268</v>
      </c>
      <c r="O4" s="42" t="s">
        <v>139</v>
      </c>
      <c r="P4" s="53" t="s">
        <v>140</v>
      </c>
      <c r="Q4" s="30" t="s">
        <v>83</v>
      </c>
      <c r="R4" s="34">
        <v>1</v>
      </c>
      <c r="S4" s="63">
        <f>IF(T4="", "", MAX($S$3:S3)+1)</f>
        <v>1</v>
      </c>
      <c r="T4" t="str">
        <f>IF(B4=K4, B4, "")</f>
        <v>General biosecurity information on the 'Blueways Developers and Operators' websites</v>
      </c>
      <c r="U4" s="30" t="str">
        <f>IFERROR(INDEX($T$4:$T$65, MATCH(ROW()-ROW($V$3), $S$4:$S$65,0)),"")</f>
        <v>General biosecurity information on the 'Blueways Developers and Operators' websites</v>
      </c>
      <c r="V4" s="63">
        <f>IF(W4="", "", MAX($V$3:V3)+1)</f>
        <v>1</v>
      </c>
      <c r="W4" t="str">
        <f>IF(C4=L4, C4, "")</f>
        <v xml:space="preserve">Consider creating a biosecurity focused section of any online marketing for your Blueway(s)  </v>
      </c>
      <c r="X4" s="30" t="str">
        <f>IFERROR(INDEX($W$4:$W$65, MATCH(ROW()-ROW($Y$3), $V$4:$V$65,0)),"")</f>
        <v xml:space="preserve">Consider creating a biosecurity focused section of any online marketing for your Blueway(s)  </v>
      </c>
      <c r="Y4" s="63">
        <f>IF(Z4="", "", MAX($Y$3:Y3)+1)</f>
        <v>1</v>
      </c>
      <c r="Z4" t="str">
        <f>IF(D4=M4, D4, "")</f>
        <v>Principle 1</v>
      </c>
      <c r="AA4" s="30" t="str">
        <f>IFERROR(INDEX($Z$4:$Z$65, MATCH(ROW()-ROW($AB$3), $Y$4:$Y$65,0)),"")</f>
        <v>Principle 1</v>
      </c>
      <c r="AB4" s="63">
        <f>IF(AC4="", "", MAX($AB$3:AB3)+1)</f>
        <v>1</v>
      </c>
      <c r="AC4" t="str">
        <f>IF(E4=N4, E4, "")</f>
        <v xml:space="preserve"> Section 5.3</v>
      </c>
      <c r="AD4" s="30" t="str">
        <f>IFERROR(INDEX($AC$4:$AC$65, MATCH(ROW()-ROW($AE$3), $AB$4:$AB$65,0)),"")</f>
        <v xml:space="preserve"> Section 5.3</v>
      </c>
      <c r="AE4" s="63">
        <f>IF(AF4="", "", MAX($AE$3:AE3)+1)</f>
        <v>1</v>
      </c>
      <c r="AF4" t="str">
        <f>IF(F4=O4, F4, "")</f>
        <v>It is likely that ‘Blueways developers and operators’ will make the public aware of their Blueway via websites and / or social media.  Biosecurity information on these platforms should be easy to find - or it should find you! This will increase awareness surrounding biosecurity.</v>
      </c>
      <c r="AG4" s="30" t="str">
        <f>IFERROR(INDEX($AF$4:$AF$65, MATCH(ROW()-ROW($AH$3), $AE$4:$AE$65,0)),"")</f>
        <v>It is likely that ‘Blueways developers and operators’ will make the public aware of their Blueway via websites and / or social media.  Biosecurity information on these platforms should be easy to find - or it should find you! This will increase awareness surrounding biosecurity.</v>
      </c>
      <c r="AH4">
        <f>IF(AI4="", "", MAX($AH$3:AH3)+1)</f>
        <v>1</v>
      </c>
      <c r="AI4" t="str">
        <f>IF(G4=P4, G4, "")</f>
        <v>The information provided in popups should be brief and memorable. More detailed biosecurity information should be located within a few clicks of navigation throughout the platform.</v>
      </c>
      <c r="AJ4" s="30" t="str">
        <f>IFERROR(INDEX($AI$4:$AI$65, MATCH(ROW()-ROW($AK$3), $AH$4:$AH$65,0)),"")</f>
        <v>The information provided in popups should be brief and memorable. More detailed biosecurity information should be located within a few clicks of navigation throughout the platform.</v>
      </c>
      <c r="AK4" s="25" t="s">
        <v>83</v>
      </c>
    </row>
    <row r="5" spans="1:37" x14ac:dyDescent="0.3">
      <c r="A5" s="38">
        <v>2</v>
      </c>
      <c r="B5" s="52" t="str">
        <f>IF('Activity Results'!$BM$72&gt;0, 'Activity Results'!BG72, 0)</f>
        <v>Web-based species alerts and information on impacts to water sports</v>
      </c>
      <c r="C5" s="42" t="str">
        <f>IF('Activity Results'!$BM$72&gt;0, 'Activity Results'!BH72, 0)</f>
        <v>Consider dedicating a section of your Blueway webpage or engineering popups that contain IAS and biosecurity information and warnings</v>
      </c>
      <c r="D5" s="42" t="str">
        <f>IF('Activity Results'!$BM$72&gt;0, 'Activity Results'!BI72, 0)</f>
        <v>Principle 1</v>
      </c>
      <c r="E5" s="42" t="str">
        <f>IF('Activity Results'!$BM$72&gt;0, 'Activity Results'!BJ72, 0)</f>
        <v>Section 5.3</v>
      </c>
      <c r="F5" s="42" t="str">
        <f>IF('Activity Results'!$BM$72&gt;0, 'Activity Results'!BK72, 0)</f>
        <v xml:space="preserve">Alerts of new IAS when detected in a specific location. This will make 'Blueway users' and 'activity providers' aware of this new threat, increasing the amount of passive monitoring and biosecurity consideration made. </v>
      </c>
      <c r="G5" s="53" t="str">
        <f>IF('Activity Results'!$BM$72&gt;0, 'Activity Results'!BL72, 0)</f>
        <v>The information provided in popups should be brief and memorable. More detailed biosecurity information should be located within a few clicks of navigation throughout the website.</v>
      </c>
      <c r="H5" s="30" t="s">
        <v>83</v>
      </c>
      <c r="J5" s="38">
        <v>2</v>
      </c>
      <c r="K5" s="52" t="str">
        <f>IF('Infrastructure Results'!$AP$72&gt;0, 'Infrastructure Results'!AJ72, 1)</f>
        <v>Web-based species alerts and information on impacts to water sports</v>
      </c>
      <c r="L5" s="42" t="str">
        <f>IF('Infrastructure Results'!$AP$72&gt;0, 'Infrastructure Results'!AK72, 1)</f>
        <v>Consider dedicating a section of your Blueway webpage or engineering popups that contain IAS and biosecurity information and warnings</v>
      </c>
      <c r="M5" s="42" t="str">
        <f>IF('Infrastructure Results'!$AP$72&gt;0, 'Infrastructure Results'!AL72, 1)</f>
        <v>Principle 1</v>
      </c>
      <c r="N5" s="42" t="str">
        <f>IF('Infrastructure Results'!$AP$72&gt;0, 'Infrastructure Results'!AM72, 1)</f>
        <v>Section 5.3</v>
      </c>
      <c r="O5" s="42" t="str">
        <f>IF('Infrastructure Results'!$AP$72&gt;0, 'Infrastructure Results'!AN72, 1)</f>
        <v xml:space="preserve">Alerts of new IAS when detected in a specific location. This will make 'Blueway users' and 'activity providers' aware of this new threat, increasing the amount of passive monitoring and biosecurity consideration made. </v>
      </c>
      <c r="P5" s="53" t="str">
        <f>IF('Infrastructure Results'!$AP$72&gt;0, 'Infrastructure Results'!AO72, 1)</f>
        <v>The information provided in popups should be brief and memorable. More detailed biosecurity information should be located within a few clicks of navigation throughout the website.</v>
      </c>
      <c r="Q5" s="30" t="s">
        <v>83</v>
      </c>
      <c r="R5" s="38">
        <v>2</v>
      </c>
      <c r="S5" s="63">
        <f>IF(T5="", "", MAX($S$3:S4)+1)</f>
        <v>2</v>
      </c>
      <c r="T5" t="str">
        <f t="shared" ref="T5:T65" si="0">IF(B5=K5, B5, "")</f>
        <v>Web-based species alerts and information on impacts to water sports</v>
      </c>
      <c r="U5" s="30" t="str">
        <f t="shared" ref="U5:U65" si="1">IFERROR(INDEX($T$4:$T$65, MATCH(ROW()-ROW($V$3), $S$4:$S$65,0)),"")</f>
        <v>Web-based species alerts and information on impacts to water sports</v>
      </c>
      <c r="V5" s="63">
        <f>IF(W5="", "", MAX($V$3:V4)+1)</f>
        <v>2</v>
      </c>
      <c r="W5" t="str">
        <f t="shared" ref="W5:W65" si="2">IF(C5=L5, C5, "")</f>
        <v>Consider dedicating a section of your Blueway webpage or engineering popups that contain IAS and biosecurity information and warnings</v>
      </c>
      <c r="X5" s="30" t="str">
        <f t="shared" ref="X5:X65" si="3">IFERROR(INDEX($W$4:$W$65, MATCH(ROW()-ROW($Y$3), $V$4:$V$65,0)),"")</f>
        <v>Consider dedicating a section of your Blueway webpage or engineering popups that contain IAS and biosecurity information and warnings</v>
      </c>
      <c r="Y5" s="63">
        <f>IF(Z5="", "", MAX($Y$3:Y4)+1)</f>
        <v>2</v>
      </c>
      <c r="Z5" t="str">
        <f t="shared" ref="Z5:Z65" si="4">IF(D5=M5, D5, "")</f>
        <v>Principle 1</v>
      </c>
      <c r="AA5" s="30" t="str">
        <f t="shared" ref="AA5:AA65" si="5">IFERROR(INDEX($Z$4:$Z$65, MATCH(ROW()-ROW($AB$3), $Y$4:$Y$65,0)),"")</f>
        <v>Principle 1</v>
      </c>
      <c r="AB5" s="63">
        <f>IF(AC5="", "", MAX($AB$3:AB4)+1)</f>
        <v>2</v>
      </c>
      <c r="AC5" t="str">
        <f t="shared" ref="AC5:AC65" si="6">IF(E5=N5, E5, "")</f>
        <v>Section 5.3</v>
      </c>
      <c r="AD5" s="30" t="str">
        <f t="shared" ref="AD5:AD65" si="7">IFERROR(INDEX($AC$4:$AC$65, MATCH(ROW()-ROW($AE$3), $AB$4:$AB$65,0)),"")</f>
        <v>Section 5.3</v>
      </c>
      <c r="AE5" s="63">
        <f>IF(AF5="", "", MAX($AE$3:AE4)+1)</f>
        <v>2</v>
      </c>
      <c r="AF5" t="str">
        <f t="shared" ref="AF5:AF65" si="8">IF(F5=O5, F5, "")</f>
        <v xml:space="preserve">Alerts of new IAS when detected in a specific location. This will make 'Blueway users' and 'activity providers' aware of this new threat, increasing the amount of passive monitoring and biosecurity consideration made. </v>
      </c>
      <c r="AG5" s="30" t="str">
        <f t="shared" ref="AG5:AG65" si="9">IFERROR(INDEX($AF$4:$AF$65, MATCH(ROW()-ROW($AH$3), $AE$4:$AE$65,0)),"")</f>
        <v xml:space="preserve">Alerts of new IAS when detected in a specific location. This will make 'Blueway users' and 'activity providers' aware of this new threat, increasing the amount of passive monitoring and biosecurity consideration made. </v>
      </c>
      <c r="AH5">
        <f>IF(AI5="", "", MAX($AH$3:AH4)+1)</f>
        <v>2</v>
      </c>
      <c r="AI5" t="str">
        <f t="shared" ref="AI5:AI65" si="10">IF(G5=P5, G5, "")</f>
        <v>The information provided in popups should be brief and memorable. More detailed biosecurity information should be located within a few clicks of navigation throughout the website.</v>
      </c>
      <c r="AJ5" s="30" t="str">
        <f t="shared" ref="AJ5:AJ65" si="11">IFERROR(INDEX($AI$4:$AI$65, MATCH(ROW()-ROW($AK$3), $AH$4:$AH$65,0)),"")</f>
        <v>The information provided in popups should be brief and memorable. More detailed biosecurity information should be located within a few clicks of navigation throughout the website.</v>
      </c>
      <c r="AK5" s="25" t="s">
        <v>83</v>
      </c>
    </row>
    <row r="6" spans="1:37" x14ac:dyDescent="0.3">
      <c r="A6" s="34">
        <v>3</v>
      </c>
      <c r="B6" s="52" t="s">
        <v>32</v>
      </c>
      <c r="C6" s="42" t="s">
        <v>141</v>
      </c>
      <c r="D6" s="42" t="s">
        <v>138</v>
      </c>
      <c r="E6" s="42" t="s">
        <v>269</v>
      </c>
      <c r="F6" s="42" t="s">
        <v>142</v>
      </c>
      <c r="G6" s="53" t="s">
        <v>111</v>
      </c>
      <c r="H6" s="30" t="s">
        <v>83</v>
      </c>
      <c r="J6" s="34">
        <v>3</v>
      </c>
      <c r="K6" s="52" t="s">
        <v>32</v>
      </c>
      <c r="L6" s="42" t="s">
        <v>141</v>
      </c>
      <c r="M6" s="42" t="s">
        <v>138</v>
      </c>
      <c r="N6" s="42" t="s">
        <v>269</v>
      </c>
      <c r="O6" s="42" t="s">
        <v>142</v>
      </c>
      <c r="P6" s="53" t="s">
        <v>111</v>
      </c>
      <c r="Q6" s="30" t="s">
        <v>83</v>
      </c>
      <c r="R6" s="34">
        <v>3</v>
      </c>
      <c r="S6" s="63">
        <f>IF(T6="", "", MAX($S$3:S5)+1)</f>
        <v>3</v>
      </c>
      <c r="T6" t="str">
        <f t="shared" si="0"/>
        <v>Mailing list newsletters</v>
      </c>
      <c r="U6" s="30" t="str">
        <f t="shared" si="1"/>
        <v>Mailing list newsletters</v>
      </c>
      <c r="V6" s="63">
        <f>IF(W6="", "", MAX($V$3:V5)+1)</f>
        <v>3</v>
      </c>
      <c r="W6" t="str">
        <f t="shared" si="2"/>
        <v>Consider utilising other delivery mechanisms such as on-site QR codes or text messaging services to provide further information and awareness to ‘Blueways users’</v>
      </c>
      <c r="X6" s="30" t="str">
        <f t="shared" si="3"/>
        <v>Consider utilising other delivery mechanisms such as on-site QR codes or text messaging services to provide further information and awareness to ‘Blueways users’</v>
      </c>
      <c r="Y6" s="63">
        <f>IF(Z6="", "", MAX($Y$3:Y5)+1)</f>
        <v>3</v>
      </c>
      <c r="Z6" t="str">
        <f t="shared" si="4"/>
        <v>Principle 1</v>
      </c>
      <c r="AA6" s="30" t="str">
        <f t="shared" si="5"/>
        <v>Principle 1</v>
      </c>
      <c r="AB6" s="63">
        <f>IF(AC6="", "", MAX($AB$3:AB5)+1)</f>
        <v>3</v>
      </c>
      <c r="AC6" t="str">
        <f t="shared" si="6"/>
        <v>Section 5.4</v>
      </c>
      <c r="AD6" s="30" t="str">
        <f t="shared" si="7"/>
        <v>Section 5.4</v>
      </c>
      <c r="AE6" s="63">
        <f>IF(AF6="", "", MAX($AE$3:AE5)+1)</f>
        <v>3</v>
      </c>
      <c r="AF6" t="str">
        <f t="shared" si="8"/>
        <v>The use of other delivery mechanisms to other relevant 'Blueways users', 'activity providers' and 'biosecurity support' actors should be compiled to notify of any updates to biosecurity practices.</v>
      </c>
      <c r="AG6" s="30" t="str">
        <f t="shared" si="9"/>
        <v>The use of other delivery mechanisms to other relevant 'Blueways users', 'activity providers' and 'biosecurity support' actors should be compiled to notify of any updates to biosecurity practices.</v>
      </c>
      <c r="AH6">
        <f>IF(AI6="", "", MAX($AH$3:AH5)+1)</f>
        <v>3</v>
      </c>
      <c r="AI6" t="str">
        <f t="shared" si="10"/>
        <v xml:space="preserve">These should not be too frequent - or the recipient may become accustomed to ignoring them. Information should be concise and memorable. </v>
      </c>
      <c r="AJ6" s="30" t="str">
        <f t="shared" si="11"/>
        <v xml:space="preserve">These should not be too frequent - or the recipient may become accustomed to ignoring them. Information should be concise and memorable. </v>
      </c>
      <c r="AK6" s="25" t="s">
        <v>83</v>
      </c>
    </row>
    <row r="7" spans="1:37" x14ac:dyDescent="0.3">
      <c r="A7" s="23"/>
      <c r="B7" s="52" t="s">
        <v>198</v>
      </c>
      <c r="C7" s="42" t="s">
        <v>198</v>
      </c>
      <c r="D7" s="42" t="s">
        <v>198</v>
      </c>
      <c r="E7" s="42" t="s">
        <v>198</v>
      </c>
      <c r="F7" s="42" t="s">
        <v>198</v>
      </c>
      <c r="G7" s="53" t="s">
        <v>198</v>
      </c>
      <c r="H7" s="30" t="s">
        <v>83</v>
      </c>
      <c r="J7" s="23"/>
      <c r="K7" s="52" t="s">
        <v>199</v>
      </c>
      <c r="L7" s="42" t="s">
        <v>199</v>
      </c>
      <c r="M7" s="42" t="s">
        <v>199</v>
      </c>
      <c r="N7" s="42" t="s">
        <v>199</v>
      </c>
      <c r="O7" s="42" t="s">
        <v>199</v>
      </c>
      <c r="P7" s="53" t="s">
        <v>199</v>
      </c>
      <c r="Q7" s="30" t="s">
        <v>83</v>
      </c>
      <c r="R7" s="23"/>
      <c r="S7" s="63" t="str">
        <f>IF(T7="", "", MAX($S$3:S6)+1)</f>
        <v/>
      </c>
      <c r="T7" t="str">
        <f t="shared" si="0"/>
        <v/>
      </c>
      <c r="U7" s="30" t="str">
        <f t="shared" si="1"/>
        <v>Leverage existing relationship with 'biosecurity support' actors to increase the web-based outreach</v>
      </c>
      <c r="V7" s="63" t="str">
        <f>IF(W7="", "", MAX($V$3:V6)+1)</f>
        <v/>
      </c>
      <c r="W7" t="str">
        <f t="shared" si="2"/>
        <v/>
      </c>
      <c r="X7" s="30" t="str">
        <f t="shared" si="3"/>
        <v>Consider engaging with local community groups, press, 'activity providers', or 'biosecurity support' actors (such as retailers) in an effort to reach a wider audience of users including those potential users that are yet to visit a Blueway</v>
      </c>
      <c r="Y7" s="63" t="str">
        <f>IF(Z7="", "", MAX($Y$3:Y6)+1)</f>
        <v/>
      </c>
      <c r="Z7" t="str">
        <f t="shared" si="4"/>
        <v/>
      </c>
      <c r="AA7" s="30" t="str">
        <f t="shared" si="5"/>
        <v>Principle 1</v>
      </c>
      <c r="AB7" s="63" t="str">
        <f>IF(AC7="", "", MAX($AB$3:AB6)+1)</f>
        <v/>
      </c>
      <c r="AC7" t="str">
        <f t="shared" si="6"/>
        <v/>
      </c>
      <c r="AD7" s="30" t="str">
        <f t="shared" si="7"/>
        <v>Section 5.3</v>
      </c>
      <c r="AE7" s="63" t="str">
        <f>IF(AF7="", "", MAX($AE$3:AE6)+1)</f>
        <v/>
      </c>
      <c r="AF7" t="str">
        <f t="shared" si="8"/>
        <v/>
      </c>
      <c r="AG7" s="30" t="str">
        <f t="shared" si="9"/>
        <v xml:space="preserve">Biosecurity support' actors associated with Blueways sites are likely have a web and social media presence that can be leveraged to ensure that Blueways biosecurity needs are included in their outreach. </v>
      </c>
      <c r="AH7" t="str">
        <f>IF(AI7="", "", MAX($AH$3:AH6)+1)</f>
        <v/>
      </c>
      <c r="AI7" t="str">
        <f t="shared" si="10"/>
        <v/>
      </c>
      <c r="AJ7" s="30" t="str">
        <f t="shared" si="11"/>
        <v xml:space="preserve">Although this could help push Blueways biosecurity to a wider audience that could not be reached solely by the 'Blueways developers and operators', the 'Biosecurity support' actors may not be willing or able to present biosecurity advice to this level of granularity. </v>
      </c>
      <c r="AK7" s="25" t="s">
        <v>83</v>
      </c>
    </row>
    <row r="8" spans="1:37" x14ac:dyDescent="0.3">
      <c r="A8" s="34">
        <v>4</v>
      </c>
      <c r="B8" s="52" t="s">
        <v>118</v>
      </c>
      <c r="C8" s="42" t="s">
        <v>143</v>
      </c>
      <c r="D8" s="42" t="s">
        <v>138</v>
      </c>
      <c r="E8" s="42" t="s">
        <v>253</v>
      </c>
      <c r="F8" s="42" t="s">
        <v>144</v>
      </c>
      <c r="G8" s="53" t="s">
        <v>145</v>
      </c>
      <c r="H8" s="30" t="s">
        <v>83</v>
      </c>
      <c r="J8" s="34">
        <v>4</v>
      </c>
      <c r="K8" s="52" t="s">
        <v>118</v>
      </c>
      <c r="L8" s="42" t="s">
        <v>143</v>
      </c>
      <c r="M8" s="42" t="s">
        <v>138</v>
      </c>
      <c r="N8" s="42" t="s">
        <v>253</v>
      </c>
      <c r="O8" s="42" t="s">
        <v>144</v>
      </c>
      <c r="P8" s="53" t="s">
        <v>145</v>
      </c>
      <c r="Q8" s="30" t="s">
        <v>83</v>
      </c>
      <c r="R8" s="34">
        <v>4</v>
      </c>
      <c r="S8" s="63">
        <f>IF(T8="", "", MAX($S$3:S7)+1)</f>
        <v>4</v>
      </c>
      <c r="T8" t="str">
        <f t="shared" si="0"/>
        <v>Leverage existing relationship with 'biosecurity support' actors to increase the web-based outreach</v>
      </c>
      <c r="U8" s="30" t="str">
        <f t="shared" si="1"/>
        <v>General CCD signage</v>
      </c>
      <c r="V8" s="63">
        <f>IF(W8="", "", MAX($V$3:V7)+1)</f>
        <v>4</v>
      </c>
      <c r="W8" t="str">
        <f t="shared" si="2"/>
        <v>Consider engaging with local community groups, press, 'activity providers', or 'biosecurity support' actors (such as retailers) in an effort to reach a wider audience of users including those potential users that are yet to visit a Blueway</v>
      </c>
      <c r="X8" s="30" t="str">
        <f t="shared" si="3"/>
        <v>Ensure that Blueways branded ‘Check, Clean, Dry’ signage is present at their Blueway as a minimum standard of biosecurity</v>
      </c>
      <c r="Y8" s="63">
        <f>IF(Z8="", "", MAX($Y$3:Y7)+1)</f>
        <v>4</v>
      </c>
      <c r="Z8" t="str">
        <f t="shared" si="4"/>
        <v>Principle 1</v>
      </c>
      <c r="AA8" s="30" t="str">
        <f t="shared" si="5"/>
        <v>Principle 1</v>
      </c>
      <c r="AB8" s="63">
        <f>IF(AC8="", "", MAX($AB$3:AB7)+1)</f>
        <v>4</v>
      </c>
      <c r="AC8" t="str">
        <f t="shared" si="6"/>
        <v>Section 5.3</v>
      </c>
      <c r="AD8" s="30" t="str">
        <f t="shared" si="7"/>
        <v xml:space="preserve"> Section 5.1</v>
      </c>
      <c r="AE8" s="63">
        <f>IF(AF8="", "", MAX($AE$3:AE7)+1)</f>
        <v>4</v>
      </c>
      <c r="AF8" t="str">
        <f t="shared" si="8"/>
        <v xml:space="preserve">Biosecurity support' actors associated with Blueways sites are likely have a web and social media presence that can be leveraged to ensure that Blueways biosecurity needs are included in their outreach. </v>
      </c>
      <c r="AG8" s="30" t="str">
        <f t="shared" si="9"/>
        <v xml:space="preserve">Check, clean, dry signage should be present in abundance at sites to educate and encourage 'Blueway users' to partake. </v>
      </c>
      <c r="AH8">
        <f>IF(AI8="", "", MAX($AH$3:AH7)+1)</f>
        <v>4</v>
      </c>
      <c r="AI8" t="str">
        <f t="shared" si="10"/>
        <v xml:space="preserve">Although this could help push Blueways biosecurity to a wider audience that could not be reached solely by the 'Blueways developers and operators', the 'Biosecurity support' actors may not be willing or able to present biosecurity advice to this level of granularity. </v>
      </c>
      <c r="AJ8" s="30" t="str">
        <f t="shared" si="11"/>
        <v xml:space="preserve">Signage should be clear and easily digestible. Signage should be reviewed frequently to ensure that the message is correct, and signage is not obstructed or damaged. </v>
      </c>
      <c r="AK8" s="25" t="s">
        <v>83</v>
      </c>
    </row>
    <row r="9" spans="1:37" x14ac:dyDescent="0.3">
      <c r="A9" s="34">
        <v>5</v>
      </c>
      <c r="B9" s="52" t="s">
        <v>80</v>
      </c>
      <c r="C9" s="42" t="s">
        <v>146</v>
      </c>
      <c r="D9" s="42" t="s">
        <v>138</v>
      </c>
      <c r="E9" s="42" t="s">
        <v>270</v>
      </c>
      <c r="F9" s="42" t="s">
        <v>147</v>
      </c>
      <c r="G9" s="53" t="s">
        <v>102</v>
      </c>
      <c r="H9" s="30" t="s">
        <v>83</v>
      </c>
      <c r="J9" s="34">
        <v>5</v>
      </c>
      <c r="K9" s="52" t="s">
        <v>80</v>
      </c>
      <c r="L9" s="42" t="s">
        <v>146</v>
      </c>
      <c r="M9" s="42" t="s">
        <v>138</v>
      </c>
      <c r="N9" s="42" t="s">
        <v>270</v>
      </c>
      <c r="O9" s="42" t="s">
        <v>147</v>
      </c>
      <c r="P9" s="53" t="s">
        <v>102</v>
      </c>
      <c r="Q9" s="30" t="s">
        <v>83</v>
      </c>
      <c r="R9" s="34">
        <v>5</v>
      </c>
      <c r="S9" s="63">
        <f>IF(T9="", "", MAX($S$3:S8)+1)</f>
        <v>5</v>
      </c>
      <c r="T9" t="str">
        <f t="shared" si="0"/>
        <v>General CCD signage</v>
      </c>
      <c r="U9" s="30" t="str">
        <f t="shared" si="1"/>
        <v>Implementation of activity specific biosecurity messaging</v>
      </c>
      <c r="V9" s="63">
        <f>IF(W9="", "", MAX($V$3:V8)+1)</f>
        <v>5</v>
      </c>
      <c r="W9" t="str">
        <f t="shared" si="2"/>
        <v>Ensure that Blueways branded ‘Check, Clean, Dry’ signage is present at their Blueway as a minimum standard of biosecurity</v>
      </c>
      <c r="X9" s="30" t="str">
        <f t="shared" si="3"/>
        <v>Consider installing additional signage detailing site specific rules and instructions – for example, the correct use of any biosecurity facilities or washdown policy
Consider utilising other delivery mechanisms such as on-site QR codes or text messaging services to provide further information and awareness to ‘Blueways users’</v>
      </c>
      <c r="Y9" s="63">
        <f>IF(Z9="", "", MAX($Y$3:Y8)+1)</f>
        <v>5</v>
      </c>
      <c r="Z9" t="str">
        <f t="shared" si="4"/>
        <v>Principle 1</v>
      </c>
      <c r="AA9" s="30" t="str">
        <f t="shared" si="5"/>
        <v>Principle 1</v>
      </c>
      <c r="AB9" s="63">
        <f>IF(AC9="", "", MAX($AB$3:AB8)+1)</f>
        <v>5</v>
      </c>
      <c r="AC9" t="str">
        <f t="shared" si="6"/>
        <v xml:space="preserve"> Section 5.1</v>
      </c>
      <c r="AD9" s="30" t="str">
        <f t="shared" si="7"/>
        <v>Section 5.1</v>
      </c>
      <c r="AE9" s="63">
        <f>IF(AF9="", "", MAX($AE$3:AE8)+1)</f>
        <v>5</v>
      </c>
      <c r="AF9" t="str">
        <f t="shared" si="8"/>
        <v xml:space="preserve">Check, clean, dry signage should be present in abundance at sites to educate and encourage 'Blueway users' to partake. </v>
      </c>
      <c r="AG9" s="30" t="str">
        <f t="shared" si="9"/>
        <v>Biosecurity messaging that is specific to particular activities should be implemented where appropriate - for example at a club or activity provider.</v>
      </c>
      <c r="AH9">
        <f>IF(AI9="", "", MAX($AH$3:AH8)+1)</f>
        <v>5</v>
      </c>
      <c r="AI9" t="str">
        <f t="shared" si="10"/>
        <v xml:space="preserve">Signage should be clear and easily digestible. Signage should be reviewed frequently to ensure that the message is correct, and signage is not obstructed or damaged. </v>
      </c>
      <c r="AJ9" s="30" t="str">
        <f t="shared" si="11"/>
        <v xml:space="preserve">Messages should aim to outline the risk of the particular pathway, and how to overcome this risk through the biosecurity facilities available. Signage should be clear and easily digestible. Signage should be reviewed frequently to ensure that the message is correct, and signage is not obstructed or damaged. </v>
      </c>
      <c r="AK9" s="25" t="s">
        <v>83</v>
      </c>
    </row>
    <row r="10" spans="1:37" x14ac:dyDescent="0.3">
      <c r="A10" s="34">
        <v>6</v>
      </c>
      <c r="B10" s="52" t="str">
        <f>IF(OR('Data Input'!$H$5 = "Yes", 'Data Input'!$H$9 = "Yes", 'Data Input'!$H$13 = "Yes", 'Data Input'!$H$17 = "Yes", 'Data Input'!$H$21 = "Yes", 'Data Input'!$H$25 = "Yes", 'Data Input'!$H$29 = "Yes"), 'Activity Results'!BG77, 0)</f>
        <v>Implementation of activity specific biosecurity messaging</v>
      </c>
      <c r="C10" s="42" t="str">
        <f>IF(OR('Data Input'!$H$5 = "Yes", 'Data Input'!$H$9 = "Yes", 'Data Input'!$H$13 = "Yes", 'Data Input'!$H$17 = "Yes", 'Data Input'!$H$21 = "Yes", 'Data Input'!$H$25 = "Yes", 'Data Input'!$H$29 = "Yes"), 'Activity Results'!BH77, 0)</f>
        <v>Consider installing additional signage detailing site specific rules and instructions – for example, the correct use of any biosecurity facilities or washdown policy
Consider utilising other delivery mechanisms such as on-site QR codes or text messaging services to provide further information and awareness to ‘Blueways users’</v>
      </c>
      <c r="D10" s="42" t="str">
        <f>IF(OR('Data Input'!$H$5 = "Yes", 'Data Input'!$H$9 = "Yes", 'Data Input'!$H$13 = "Yes", 'Data Input'!$H$17 = "Yes", 'Data Input'!$H$21 = "Yes", 'Data Input'!$H$25 = "Yes", 'Data Input'!$H$29 = "Yes"), 'Activity Results'!BI77, 0)</f>
        <v>Principle 1</v>
      </c>
      <c r="E10" s="42" t="str">
        <f>IF(OR('Data Input'!$H$5 = "Yes", 'Data Input'!$H$9 = "Yes", 'Data Input'!$H$13 = "Yes", 'Data Input'!$H$17 = "Yes", 'Data Input'!$H$21 = "Yes", 'Data Input'!$H$25 = "Yes", 'Data Input'!$H$29 = "Yes"), 'Activity Results'!BJ77, 0)</f>
        <v>Section 5.1</v>
      </c>
      <c r="F10" s="42" t="str">
        <f>IF(OR('Data Input'!$H$5 = "Yes", 'Data Input'!$H$9 = "Yes", 'Data Input'!$H$13 = "Yes", 'Data Input'!$H$17 = "Yes", 'Data Input'!$H$21 = "Yes", 'Data Input'!$H$25 = "Yes", 'Data Input'!$H$29 = "Yes"), 'Activity Results'!BK77, 0)</f>
        <v>Biosecurity messaging that is specific to particular activities should be implemented where appropriate - for example at a club or activity provider.</v>
      </c>
      <c r="G10" s="53" t="str">
        <f>IF(OR('Data Input'!$H$5 = "Yes", 'Data Input'!$H$9 = "Yes", 'Data Input'!$H$13 = "Yes", 'Data Input'!$H$17 = "Yes", 'Data Input'!$H$21 = "Yes", 'Data Input'!$H$25 = "Yes", 'Data Input'!$H$29 = "Yes"), 'Activity Results'!BL77, 0)</f>
        <v xml:space="preserve">Messages should aim to outline the risk of the particular pathway, and how to overcome this risk through the biosecurity facilities available. Signage should be clear and easily digestible. Signage should be reviewed frequently to ensure that the message is correct, and signage is not obstructed or damaged. </v>
      </c>
      <c r="H10" s="30" t="s">
        <v>83</v>
      </c>
      <c r="J10" s="34">
        <v>6</v>
      </c>
      <c r="K10" s="52" t="s">
        <v>33</v>
      </c>
      <c r="L10" s="42" t="s">
        <v>148</v>
      </c>
      <c r="M10" s="42" t="s">
        <v>138</v>
      </c>
      <c r="N10" s="42" t="s">
        <v>275</v>
      </c>
      <c r="O10" s="42" t="s">
        <v>99</v>
      </c>
      <c r="P10" s="53" t="s">
        <v>149</v>
      </c>
      <c r="Q10" s="30" t="s">
        <v>83</v>
      </c>
      <c r="R10" s="34">
        <v>6</v>
      </c>
      <c r="S10" s="63">
        <f>IF(T10="", "", MAX($S$3:S9)+1)</f>
        <v>6</v>
      </c>
      <c r="T10" t="str">
        <f t="shared" si="0"/>
        <v>Implementation of activity specific biosecurity messaging</v>
      </c>
      <c r="U10" s="30" t="str">
        <f t="shared" si="1"/>
        <v>Disinfectant footwell</v>
      </c>
      <c r="V10" s="63">
        <f>IF(W10="", "", MAX($V$3:V9)+1)</f>
        <v>6</v>
      </c>
      <c r="W10" t="str">
        <f t="shared" si="2"/>
        <v>Consider installing additional signage detailing site specific rules and instructions – for example, the correct use of any biosecurity facilities or washdown policy
Consider utilising other delivery mechanisms such as on-site QR codes or text messaging services to provide further information and awareness to ‘Blueways users’</v>
      </c>
      <c r="X10"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10" s="63">
        <f>IF(Z10="", "", MAX($Y$3:Y9)+1)</f>
        <v>6</v>
      </c>
      <c r="Z10" t="str">
        <f t="shared" si="4"/>
        <v>Principle 1</v>
      </c>
      <c r="AA10" s="30" t="str">
        <f t="shared" si="5"/>
        <v>Principle 3</v>
      </c>
      <c r="AB10" s="63">
        <f>IF(AC10="", "", MAX($AB$3:AB9)+1)</f>
        <v>6</v>
      </c>
      <c r="AC10" t="str">
        <f t="shared" si="6"/>
        <v>Section 5.1</v>
      </c>
      <c r="AD10" s="30" t="str">
        <f t="shared" si="7"/>
        <v>Section 7.2.8.1</v>
      </c>
      <c r="AE10" s="63">
        <f>IF(AF10="", "", MAX($AE$3:AE9)+1)</f>
        <v>6</v>
      </c>
      <c r="AF10" t="str">
        <f t="shared" si="8"/>
        <v>Biosecurity messaging that is specific to particular activities should be implemented where appropriate - for example at a club or activity provider.</v>
      </c>
      <c r="AG10" s="30" t="str">
        <f t="shared" si="9"/>
        <v>Simple facilities to allow the ‘handsfree’ application of disinfectant to footwear. Users walk through the disinfectant to remove pathogens from footwear. This option can also be applied.</v>
      </c>
      <c r="AH10">
        <f>IF(AI10="", "", MAX($AH$3:AH9)+1)</f>
        <v>6</v>
      </c>
      <c r="AI10" t="str">
        <f t="shared" si="10"/>
        <v xml:space="preserve">Messages should aim to outline the risk of the particular pathway, and how to overcome this risk through the biosecurity facilities available. Signage should be clear and easily digestible. Signage should be reviewed frequently to ensure that the message is correct, and signage is not obstructed or damaged. </v>
      </c>
      <c r="AJ10" s="30" t="str">
        <f t="shared" si="11"/>
        <v>THIS RECOMMENDATION REQUIRES COLD RUNNING WATER AND DRAINAGE TO BE PRESENT.
Environmental conditions and factors such as the amount of sediment in the trough will affect potency and reduce the efficacy. Some disinfectants can damage/perish the rubber seals on equipment and clothing or are corrosive. The use of disinfectants as a long-term, day-to-day measure may be challenging. Maintaining efficacy of disinfectant troughs comes with an operational burden, particularly during periods of heavy footfall.</v>
      </c>
      <c r="AK10" s="25" t="s">
        <v>83</v>
      </c>
    </row>
    <row r="11" spans="1:37" x14ac:dyDescent="0.3">
      <c r="A11">
        <v>7</v>
      </c>
      <c r="B11" s="52" t="str">
        <f>IF('Activity Results'!$BM$78&gt;0, 'Activity Results'!BG78, 0)</f>
        <v>Disinfectant footwell</v>
      </c>
      <c r="C11" s="42" t="str">
        <f>IF('Activity Results'!$BM$78&gt;0, 'Activity Results'!BH78, 0)</f>
        <v>Consider the inclusion of physical washdown facilities in your biosecurity plan which are appropriate to their needs and capability
Consider the placement of facilities to ensure that they provide ‘Blueways users’ with the easiest usage opportunities</v>
      </c>
      <c r="D11" s="42" t="str">
        <f>IF('Activity Results'!$BM$78&gt;0, 'Activity Results'!BI78, 0)</f>
        <v>Principle 3</v>
      </c>
      <c r="E11" s="42" t="str">
        <f>IF('Activity Results'!$BM$78&gt;0, 'Activity Results'!BJ78, 0)</f>
        <v>Section 7.2.8.1</v>
      </c>
      <c r="F11" s="42" t="str">
        <f>IF('Activity Results'!$BM$78&gt;0, 'Activity Results'!BK78, 0)</f>
        <v>Simple facilities to allow the ‘handsfree’ application of disinfectant to footwear. Users walk through the disinfectant to remove pathogens from footwear. This option can also be applied.</v>
      </c>
      <c r="G11" s="53" t="str">
        <f>IF('Activity Results'!$BM$78&gt;0, 'Activity Results'!BL78, 0)</f>
        <v>THIS RECOMMENDATION REQUIRES COLD RUNNING WATER AND DRAINAGE TO BE PRESENT.
Environmental conditions and factors such as the amount of sediment in the trough will affect potency and reduce the efficacy. Some disinfectants can damage/perish the rubber seals on equipment and clothing or are corrosive. The use of disinfectants as a long-term, day-to-day measure may be challenging. Maintaining efficacy of disinfectant troughs comes with an operational burden, particularly during periods of heavy footfall.</v>
      </c>
      <c r="H11" s="30" t="s">
        <v>83</v>
      </c>
      <c r="J11">
        <v>7</v>
      </c>
      <c r="K11" s="52" t="str">
        <f>IF(AND('Infrastructure Results'!$I$78=1, 'Infrastructure Results'!$AA$78=1), 'Infrastructure Results'!AJ78, 1)</f>
        <v>Disinfectant footwell</v>
      </c>
      <c r="L11" s="42" t="str">
        <f>IF(AND('Infrastructure Results'!$I$78=1, 'Infrastructure Results'!$AA$78=1), 'Infrastructure Results'!AK78, 1)</f>
        <v>Consider the inclusion of physical washdown facilities in your biosecurity plan which are appropriate to their needs and capability
Consider the placement of facilities to ensure that they provide ‘Blueways users’ with the easiest usage opportunities</v>
      </c>
      <c r="M11" s="42" t="str">
        <f>IF(AND('Infrastructure Results'!$I$78=1, 'Infrastructure Results'!$AA$78=1), 'Infrastructure Results'!AL78, 1)</f>
        <v>Principle 3</v>
      </c>
      <c r="N11" s="42" t="str">
        <f>IF(AND('Infrastructure Results'!$I$78=1, 'Infrastructure Results'!$AA$78=1), 'Infrastructure Results'!AM78, 1)</f>
        <v>Section 7.2.8.1</v>
      </c>
      <c r="O11" s="42" t="str">
        <f>IF(AND('Infrastructure Results'!$I$78=1, 'Infrastructure Results'!$AA$78=1), 'Infrastructure Results'!AN78, 1)</f>
        <v>Simple facilities to allow the ‘handsfree’ application of disinfectant to footwear. Users walk through the disinfectant to remove pathogens from footwear. This option can also be applied.</v>
      </c>
      <c r="P11" s="53" t="str">
        <f>IF(AND('Infrastructure Results'!$I$78=1, 'Infrastructure Results'!$AA$78=1), 'Infrastructure Results'!AO78, 1)</f>
        <v>THIS RECOMMENDATION REQUIRES COLD RUNNING WATER AND DRAINAGE TO BE PRESENT.
Environmental conditions and factors such as the amount of sediment in the trough will affect potency and reduce the efficacy. Some disinfectants can damage/perish the rubber seals on equipment and clothing or are corrosive. The use of disinfectants as a long-term, day-to-day measure may be challenging. Maintaining efficacy of disinfectant troughs comes with an operational burden, particularly during periods of heavy footfall.</v>
      </c>
      <c r="Q11" s="30" t="s">
        <v>83</v>
      </c>
      <c r="R11">
        <v>7</v>
      </c>
      <c r="S11" s="63">
        <f>IF(T11="", "", MAX($S$3:S10)+1)</f>
        <v>7</v>
      </c>
      <c r="T11" t="str">
        <f t="shared" si="0"/>
        <v>Disinfectant footwell</v>
      </c>
      <c r="U11" s="30" t="str">
        <f t="shared" si="1"/>
        <v>Disinfectant trough / dip tank</v>
      </c>
      <c r="V11" s="63">
        <f>IF(W11="", "", MAX($V$3:V10)+1)</f>
        <v>7</v>
      </c>
      <c r="W11" t="str">
        <f t="shared" si="2"/>
        <v>Consider the inclusion of physical washdown facilities in your biosecurity plan which are appropriate to their needs and capability
Consider the placement of facilities to ensure that they provide ‘Blueways users’ with the easiest usage opportunities</v>
      </c>
      <c r="X11"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11" s="63">
        <f>IF(Z11="", "", MAX($Y$3:Y10)+1)</f>
        <v>7</v>
      </c>
      <c r="Z11" t="str">
        <f t="shared" si="4"/>
        <v>Principle 3</v>
      </c>
      <c r="AA11" s="30" t="str">
        <f t="shared" si="5"/>
        <v>Principle 3</v>
      </c>
      <c r="AB11" s="63">
        <f>IF(AC11="", "", MAX($AB$3:AB10)+1)</f>
        <v>7</v>
      </c>
      <c r="AC11" t="str">
        <f t="shared" si="6"/>
        <v>Section 7.2.8.1</v>
      </c>
      <c r="AD11" s="30" t="str">
        <f t="shared" si="7"/>
        <v>Section 7.2.8.2</v>
      </c>
      <c r="AE11" s="63">
        <f>IF(AF11="", "", MAX($AE$3:AE10)+1)</f>
        <v>7</v>
      </c>
      <c r="AF11" t="str">
        <f t="shared" si="8"/>
        <v>Simple facilities to allow the ‘handsfree’ application of disinfectant to footwear. Users walk through the disinfectant to remove pathogens from footwear. This option can also be applied.</v>
      </c>
      <c r="AG11" s="30" t="str">
        <f t="shared" si="9"/>
        <v xml:space="preserve">The equipment could provide a mechanism for the sterilisation of small pieces of equipment, such as nets or personal protective equipment such as wetsuits or (waterproof) footwear. </v>
      </c>
      <c r="AH11">
        <f>IF(AI11="", "", MAX($AH$3:AH10)+1)</f>
        <v>7</v>
      </c>
      <c r="AI11" t="str">
        <f t="shared" si="10"/>
        <v>THIS RECOMMENDATION REQUIRES COLD RUNNING WATER AND DRAINAGE TO BE PRESENT.
Environmental conditions and factors such as the amount of sediment in the trough will affect potency and reduce the efficacy. Some disinfectants can damage/perish the rubber seals on equipment and clothing or are corrosive. The use of disinfectants as a long-term, day-to-day measure may be challenging. Maintaining efficacy of disinfectant troughs comes with an operational burden, particularly during periods of heavy footfall.</v>
      </c>
      <c r="AJ11" s="30" t="str">
        <f t="shared" si="11"/>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c r="AK11" s="25" t="s">
        <v>83</v>
      </c>
    </row>
    <row r="12" spans="1:37" x14ac:dyDescent="0.3">
      <c r="A12">
        <v>8</v>
      </c>
      <c r="B12" s="52" t="str">
        <f>IF('Activity Results'!$BM$79&gt;0, 'Activity Results'!BG79, 0)</f>
        <v>Disinfectant trough / dip tank</v>
      </c>
      <c r="C12" s="42" t="str">
        <f>IF('Activity Results'!$BM$79&gt;0, 'Activity Results'!BH79, 0)</f>
        <v>Consider the inclusion of physical washdown facilities in your biosecurity plan which are appropriate to their needs and capability
Consider the placement of facilities to ensure that they provide ‘Blueways users’ with the easiest usage opportunities</v>
      </c>
      <c r="D12" s="42" t="str">
        <f>IF('Activity Results'!$BM$79&gt;0, 'Activity Results'!BI79, 0)</f>
        <v>Principle 3</v>
      </c>
      <c r="E12" s="42" t="str">
        <f>IF('Activity Results'!$BM$79&gt;0, 'Activity Results'!BJ79, 0)</f>
        <v>Section 7.2.8.2</v>
      </c>
      <c r="F12" s="42" t="str">
        <f>IF('Activity Results'!$BM$79&gt;0, 'Activity Results'!BK79, 0)</f>
        <v xml:space="preserve">The equipment could provide a mechanism for the sterilisation of small pieces of equipment, such as nets or personal protective equipment such as wetsuits or (waterproof) footwear. </v>
      </c>
      <c r="G12" s="53" t="str">
        <f>IF('Activity Results'!$BM$79&gt;0, 'Activity Results'!BL79, 0)</f>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c r="H12" s="30" t="s">
        <v>83</v>
      </c>
      <c r="J12">
        <v>8</v>
      </c>
      <c r="K12" s="52" t="str">
        <f>IF(AND('Infrastructure Results'!$I$79=1, 'Infrastructure Results'!$AA$79=1), 'Infrastructure Results'!AJ79, 1)</f>
        <v>Disinfectant trough / dip tank</v>
      </c>
      <c r="L12" s="42" t="str">
        <f>IF(AND('Infrastructure Results'!$I$79=1, 'Infrastructure Results'!$AA$79=1), 'Infrastructure Results'!AK79, 1)</f>
        <v>Consider the inclusion of physical washdown facilities in your biosecurity plan which are appropriate to their needs and capability
Consider the placement of facilities to ensure that they provide ‘Blueways users’ with the easiest usage opportunities</v>
      </c>
      <c r="M12" s="42" t="str">
        <f>IF(AND('Infrastructure Results'!$I$79=1, 'Infrastructure Results'!$AA$79=1), 'Infrastructure Results'!AL79, 1)</f>
        <v>Principle 3</v>
      </c>
      <c r="N12" s="42" t="str">
        <f>IF(AND('Infrastructure Results'!$I$79=1, 'Infrastructure Results'!$AA$79=1), 'Infrastructure Results'!AM79, 1)</f>
        <v>Section 7.2.8.2</v>
      </c>
      <c r="O12" s="42" t="str">
        <f>IF(AND('Infrastructure Results'!$I$79=1, 'Infrastructure Results'!$AA$79=1), 'Infrastructure Results'!AN79, 1)</f>
        <v xml:space="preserve">The equipment could provide a mechanism for the sterilisation of small pieces of equipment, such as nets or personal protective equipment such as wetsuits or (waterproof) footwear. </v>
      </c>
      <c r="P12" s="53" t="str">
        <f>IF(AND('Infrastructure Results'!$I$79=1, 'Infrastructure Results'!$AA$79=1), 'Infrastructure Results'!AO79, 1)</f>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c r="Q12" s="30" t="s">
        <v>83</v>
      </c>
      <c r="R12">
        <v>8</v>
      </c>
      <c r="S12" s="63">
        <f>IF(T12="", "", MAX($S$3:S11)+1)</f>
        <v>8</v>
      </c>
      <c r="T12" t="str">
        <f t="shared" si="0"/>
        <v>Disinfectant trough / dip tank</v>
      </c>
      <c r="U12" s="30" t="str">
        <f t="shared" si="1"/>
        <v>Disinfectant sprayers</v>
      </c>
      <c r="V12" s="63">
        <f>IF(W12="", "", MAX($V$3:V11)+1)</f>
        <v>8</v>
      </c>
      <c r="W12" t="str">
        <f t="shared" si="2"/>
        <v>Consider the inclusion of physical washdown facilities in your biosecurity plan which are appropriate to their needs and capability
Consider the placement of facilities to ensure that they provide ‘Blueways users’ with the easiest usage opportunities</v>
      </c>
      <c r="X12"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12" s="63">
        <f>IF(Z12="", "", MAX($Y$3:Y11)+1)</f>
        <v>8</v>
      </c>
      <c r="Z12" t="str">
        <f t="shared" si="4"/>
        <v>Principle 3</v>
      </c>
      <c r="AA12" s="30" t="str">
        <f t="shared" si="5"/>
        <v>Principle 3</v>
      </c>
      <c r="AB12" s="63">
        <f>IF(AC12="", "", MAX($AB$3:AB11)+1)</f>
        <v>8</v>
      </c>
      <c r="AC12" t="str">
        <f t="shared" si="6"/>
        <v>Section 7.2.8.2</v>
      </c>
      <c r="AD12" s="30" t="str">
        <f t="shared" si="7"/>
        <v>Section 7.2.8.2</v>
      </c>
      <c r="AE12" s="63">
        <f>IF(AF12="", "", MAX($AE$3:AE11)+1)</f>
        <v>8</v>
      </c>
      <c r="AF12" t="str">
        <f t="shared" si="8"/>
        <v xml:space="preserve">The equipment could provide a mechanism for the sterilisation of small pieces of equipment, such as nets or personal protective equipment such as wetsuits or (waterproof) footwear. </v>
      </c>
      <c r="AG12" s="30" t="str">
        <f t="shared" si="9"/>
        <v xml:space="preserve">Disinfectant sprayers are versatile tools that can be used on a variety of equipment including paddling equipment, paddle craft, and angling equipment. They can be handheld with portable water supply or mounted and attached to a mains supply. </v>
      </c>
      <c r="AH12">
        <f>IF(AI12="", "", MAX($AH$3:AH11)+1)</f>
        <v>8</v>
      </c>
      <c r="AI12" t="str">
        <f t="shared" si="10"/>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c r="AJ12" s="30" t="str">
        <f t="shared" si="11"/>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c r="AK12" s="25" t="s">
        <v>83</v>
      </c>
    </row>
    <row r="13" spans="1:37" x14ac:dyDescent="0.3">
      <c r="A13">
        <v>9</v>
      </c>
      <c r="B13" s="52" t="str">
        <f>IF('Activity Results'!$BM$79&gt;0, 'Activity Results'!BG80, 0)</f>
        <v>Disinfectant sprayers</v>
      </c>
      <c r="C13" s="42" t="str">
        <f>IF('Activity Results'!$BM$79&gt;0, 'Activity Results'!BH80, 0)</f>
        <v>Consider the inclusion of physical washdown facilities in your biosecurity plan which are appropriate to their needs and capability
Consider the placement of facilities to ensure that they provide ‘Blueways users’ with the easiest usage opportunities</v>
      </c>
      <c r="D13" s="42" t="str">
        <f>IF('Activity Results'!$BM$79&gt;0, 'Activity Results'!BI80, 0)</f>
        <v>Principle 3</v>
      </c>
      <c r="E13" s="42" t="str">
        <f>IF('Activity Results'!$BM$79&gt;0, 'Activity Results'!BJ80, 0)</f>
        <v>Section 7.2.8.2</v>
      </c>
      <c r="F13" s="42" t="str">
        <f>IF('Activity Results'!$BM$79&gt;0, 'Activity Results'!BK80, 0)</f>
        <v xml:space="preserve">Disinfectant sprayers are versatile tools that can be used on a variety of equipment including paddling equipment, paddle craft, and angling equipment. They can be handheld with portable water supply or mounted and attached to a mains supply. </v>
      </c>
      <c r="G13" s="53" t="str">
        <f>IF('Activity Results'!$BM$79&gt;0, 'Activity Results'!BL80, 0)</f>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c r="H13" s="30" t="s">
        <v>83</v>
      </c>
      <c r="J13">
        <v>9</v>
      </c>
      <c r="K13" s="52" t="str">
        <f>IF(AND('Infrastructure Results'!$I$80=1, 'Infrastructure Results'!$AA$80=1), 'Infrastructure Results'!AJ80, 1)</f>
        <v>Disinfectant sprayers</v>
      </c>
      <c r="L13" s="42" t="str">
        <f>IF(AND('Infrastructure Results'!$I$80=1, 'Infrastructure Results'!$AA$80=1), 'Infrastructure Results'!AK80, 1)</f>
        <v>Consider the inclusion of physical washdown facilities in your biosecurity plan which are appropriate to their needs and capability
Consider the placement of facilities to ensure that they provide ‘Blueways users’ with the easiest usage opportunities</v>
      </c>
      <c r="M13" s="42" t="str">
        <f>IF(AND('Infrastructure Results'!$I$80=1, 'Infrastructure Results'!$AA$80=1), 'Infrastructure Results'!AL80, 1)</f>
        <v>Principle 3</v>
      </c>
      <c r="N13" s="42" t="str">
        <f>IF(AND('Infrastructure Results'!$I$80=1, 'Infrastructure Results'!$AA$80=1), 'Infrastructure Results'!AM80, 1)</f>
        <v>Section 7.2.8.2</v>
      </c>
      <c r="O13" s="42" t="str">
        <f>IF(AND('Infrastructure Results'!$I$80=1, 'Infrastructure Results'!$AA$80=1), 'Infrastructure Results'!AN80, 1)</f>
        <v xml:space="preserve">Disinfectant sprayers are versatile tools that can be used on a variety of equipment including paddling equipment, paddle craft, and angling equipment. They can be handheld with portable water supply or mounted and attached to a mains supply. </v>
      </c>
      <c r="P13" s="53" t="str">
        <f>IF(AND('Infrastructure Results'!$I$80=1, 'Infrastructure Results'!$AA$80=1), 'Infrastructure Results'!AO80, 1)</f>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c r="Q13" s="30" t="s">
        <v>83</v>
      </c>
      <c r="R13">
        <v>9</v>
      </c>
      <c r="S13" s="63">
        <f>IF(T13="", "", MAX($S$3:S12)+1)</f>
        <v>9</v>
      </c>
      <c r="T13" t="str">
        <f t="shared" si="0"/>
        <v>Disinfectant sprayers</v>
      </c>
      <c r="U13" s="30" t="str">
        <f t="shared" si="1"/>
        <v>Dry boot brushes</v>
      </c>
      <c r="V13" s="63">
        <f>IF(W13="", "", MAX($V$3:V12)+1)</f>
        <v>9</v>
      </c>
      <c r="W13" t="str">
        <f t="shared" si="2"/>
        <v>Consider the inclusion of physical washdown facilities in your biosecurity plan which are appropriate to their needs and capability
Consider the placement of facilities to ensure that they provide ‘Blueways users’ with the easiest usage opportunities</v>
      </c>
      <c r="X13"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13" s="63">
        <f>IF(Z13="", "", MAX($Y$3:Y12)+1)</f>
        <v>9</v>
      </c>
      <c r="Z13" t="str">
        <f t="shared" si="4"/>
        <v>Principle 3</v>
      </c>
      <c r="AA13" s="30" t="str">
        <f t="shared" si="5"/>
        <v>Principle 3</v>
      </c>
      <c r="AB13" s="63">
        <f>IF(AC13="", "", MAX($AB$3:AB12)+1)</f>
        <v>9</v>
      </c>
      <c r="AC13" t="str">
        <f t="shared" si="6"/>
        <v>Section 7.2.8.2</v>
      </c>
      <c r="AD13" s="30" t="str">
        <f t="shared" si="7"/>
        <v>Section 7.2.1</v>
      </c>
      <c r="AE13" s="63">
        <f>IF(AF13="", "", MAX($AE$3:AE12)+1)</f>
        <v>9</v>
      </c>
      <c r="AF13" t="str">
        <f t="shared" si="8"/>
        <v xml:space="preserve">Disinfectant sprayers are versatile tools that can be used on a variety of equipment including paddling equipment, paddle craft, and angling equipment. They can be handheld with portable water supply or mounted and attached to a mains supply. </v>
      </c>
      <c r="AG13" s="30" t="str">
        <f t="shared" si="9"/>
        <v xml:space="preserve">A simple tool that is effective at removing invasive alien plant seeds and propagules from footwear if used correctly. Very simple to manufacture and install. </v>
      </c>
      <c r="AH13">
        <f>IF(AI13="", "", MAX($AH$3:AH12)+1)</f>
        <v>9</v>
      </c>
      <c r="AI13" t="str">
        <f t="shared" si="10"/>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c r="AJ13" s="30" t="str">
        <f t="shared" si="11"/>
        <v xml:space="preserve">Depending on frequency of use, they will require operational cleaning and ground maintenance. The brushes will need to be replaced when they become unserviceable. The gravel will need to be topped up occasionally.  </v>
      </c>
      <c r="AK13" s="25" t="s">
        <v>83</v>
      </c>
    </row>
    <row r="14" spans="1:37" x14ac:dyDescent="0.3">
      <c r="A14">
        <v>10</v>
      </c>
      <c r="B14" s="52" t="str">
        <f>IF('Activity Results'!$BM$79&gt;0, 'Activity Results'!BG81, 0)</f>
        <v>Dry boot brushes</v>
      </c>
      <c r="C14" s="42" t="str">
        <f>IF('Activity Results'!$BM$79&gt;0, 'Activity Results'!BH81, 0)</f>
        <v>Consider the inclusion of physical washdown facilities in your biosecurity plan which are appropriate to their needs and capability
Consider the placement of facilities to ensure that they provide ‘Blueways users’ with the easiest usage opportunities</v>
      </c>
      <c r="D14" s="42" t="str">
        <f>IF('Activity Results'!$BM$79&gt;0, 'Activity Results'!BI81, 0)</f>
        <v>Principle 3</v>
      </c>
      <c r="E14" s="42" t="str">
        <f>IF('Activity Results'!$BM$79&gt;0, 'Activity Results'!BJ81, 0)</f>
        <v>Section 7.2.1</v>
      </c>
      <c r="F14" s="42" t="str">
        <f>IF('Activity Results'!$BM$79&gt;0, 'Activity Results'!BK81, 0)</f>
        <v xml:space="preserve">A simple tool that is effective at removing invasive alien plant seeds and propagules from footwear if used correctly. Very simple to manufacture and install. </v>
      </c>
      <c r="G14" s="53" t="str">
        <f>IF('Activity Results'!$BM$79&gt;0, 'Activity Results'!BL81, 0)</f>
        <v xml:space="preserve">Depending on frequency of use, they will require operational cleaning and ground maintenance. The brushes will need to be replaced when they become unserviceable. The gravel will need to be topped up occasionally.  </v>
      </c>
      <c r="H14" s="30" t="s">
        <v>83</v>
      </c>
      <c r="J14">
        <v>10</v>
      </c>
      <c r="K14" s="52" t="str">
        <f>IF('Infrastructure Results'!$AP$81&gt;0, 'Infrastructure Results'!AJ81, 1)</f>
        <v>Dry boot brushes</v>
      </c>
      <c r="L14" s="42" t="str">
        <f>IF('Infrastructure Results'!$AP$81&gt;0, 'Infrastructure Results'!AK81, 1)</f>
        <v>Consider the inclusion of physical washdown facilities in your biosecurity plan which are appropriate to their needs and capability
Consider the placement of facilities to ensure that they provide ‘Blueways users’ with the easiest usage opportunities</v>
      </c>
      <c r="M14" s="42" t="str">
        <f>IF('Infrastructure Results'!$AP$81&gt;0, 'Infrastructure Results'!AL81, 1)</f>
        <v>Principle 3</v>
      </c>
      <c r="N14" s="42" t="str">
        <f>IF('Infrastructure Results'!$AP$81&gt;0, 'Infrastructure Results'!AM81, 1)</f>
        <v>Section 7.2.1</v>
      </c>
      <c r="O14" s="42" t="str">
        <f>IF('Infrastructure Results'!$AP$81&gt;0, 'Infrastructure Results'!AN81, 1)</f>
        <v xml:space="preserve">A simple tool that is effective at removing invasive alien plant seeds and propagules from footwear if used correctly. Very simple to manufacture and install. </v>
      </c>
      <c r="P14" s="53" t="str">
        <f>IF('Infrastructure Results'!$AP$81&gt;0, 'Infrastructure Results'!AO81, 1)</f>
        <v xml:space="preserve">Depending on frequency of use, they will require operational cleaning and ground maintenance. The brushes will need to be replaced when they become unserviceable. The gravel will need to be topped up occasionally.  </v>
      </c>
      <c r="Q14" s="30" t="s">
        <v>83</v>
      </c>
      <c r="R14">
        <v>10</v>
      </c>
      <c r="S14" s="63">
        <f>IF(T14="", "", MAX($S$3:S13)+1)</f>
        <v>10</v>
      </c>
      <c r="T14" t="str">
        <f t="shared" si="0"/>
        <v>Dry boot brushes</v>
      </c>
      <c r="U14" s="30" t="str">
        <f t="shared" si="1"/>
        <v>Boot washing stations</v>
      </c>
      <c r="V14" s="63">
        <f>IF(W14="", "", MAX($V$3:V13)+1)</f>
        <v>10</v>
      </c>
      <c r="W14" t="str">
        <f t="shared" si="2"/>
        <v>Consider the inclusion of physical washdown facilities in your biosecurity plan which are appropriate to their needs and capability
Consider the placement of facilities to ensure that they provide ‘Blueways users’ with the easiest usage opportunities</v>
      </c>
      <c r="X14"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14" s="63">
        <f>IF(Z14="", "", MAX($Y$3:Y13)+1)</f>
        <v>10</v>
      </c>
      <c r="Z14" t="str">
        <f t="shared" si="4"/>
        <v>Principle 3</v>
      </c>
      <c r="AA14" s="30" t="str">
        <f t="shared" si="5"/>
        <v>Principle 3</v>
      </c>
      <c r="AB14" s="63">
        <f>IF(AC14="", "", MAX($AB$3:AB13)+1)</f>
        <v>10</v>
      </c>
      <c r="AC14" t="str">
        <f t="shared" si="6"/>
        <v>Section 7.2.1</v>
      </c>
      <c r="AD14" s="30" t="str">
        <f t="shared" si="7"/>
        <v>Section 7.2.1</v>
      </c>
      <c r="AE14" s="63">
        <f>IF(AF14="", "", MAX($AE$3:AE13)+1)</f>
        <v>10</v>
      </c>
      <c r="AF14" t="str">
        <f t="shared" si="8"/>
        <v xml:space="preserve">A simple tool that is effective at removing invasive alien plant seeds and propagules from footwear if used correctly. Very simple to manufacture and install. </v>
      </c>
      <c r="AG14" s="30" t="str">
        <f t="shared" si="9"/>
        <v xml:space="preserve">Effective at removing invasive alien plant seeds and propagules from footwear if used correctly.  Sprays and handheld brushes could also be used to clean other limited equipment and PPE, such as lifejackets, waders, dry suits etc. </v>
      </c>
      <c r="AH14">
        <f>IF(AI14="", "", MAX($AH$3:AH13)+1)</f>
        <v>10</v>
      </c>
      <c r="AI14" t="str">
        <f t="shared" si="10"/>
        <v xml:space="preserve">Depending on frequency of use, they will require operational cleaning and ground maintenance. The brushes will need to be replaced when they become unserviceable. The gravel will need to be topped up occasionally.  </v>
      </c>
      <c r="AJ14" s="30" t="str">
        <f t="shared" si="11"/>
        <v>THIS RECOMMENDATION REQUIRES COLD RUNNING WATER, AND DRAINAGE TO BE PRESENT.
Depending on frequency of use, they will require operational cleaning. The brushes will need to be replaced when they become unserviceable. Hot water is preferable but can be supplied with cold water. A soak away drain is preferable for drainage, but locating the facility on hardstanding or other "unfavourable" substrate could be considered.</v>
      </c>
      <c r="AK14" s="25" t="s">
        <v>83</v>
      </c>
    </row>
    <row r="15" spans="1:37" x14ac:dyDescent="0.3">
      <c r="A15">
        <v>11</v>
      </c>
      <c r="B15" s="52" t="str">
        <f>IF('Activity Results'!$BM$79&gt;0, 'Activity Results'!BG82, 0)</f>
        <v>Boot washing stations</v>
      </c>
      <c r="C15" s="42" t="str">
        <f>IF('Activity Results'!$BM$79&gt;0, 'Activity Results'!BH82, 0)</f>
        <v>Consider the inclusion of physical washdown facilities in your biosecurity plan which are appropriate to their needs and capability
Consider the placement of facilities to ensure that they provide ‘Blueways users’ with the easiest usage opportunities</v>
      </c>
      <c r="D15" s="42" t="str">
        <f>IF('Activity Results'!$BM$79&gt;0, 'Activity Results'!BI82, 0)</f>
        <v>Principle 3</v>
      </c>
      <c r="E15" s="42" t="str">
        <f>IF('Activity Results'!$BM$79&gt;0, 'Activity Results'!BJ82, 0)</f>
        <v>Section 7.2.1</v>
      </c>
      <c r="F15" s="42" t="str">
        <f>IF('Activity Results'!$BM$79&gt;0, 'Activity Results'!BK82, 0)</f>
        <v xml:space="preserve">Effective at removing invasive alien plant seeds and propagules from footwear if used correctly.  Sprays and handheld brushes could also be used to clean other limited equipment and PPE, such as lifejackets, waders, dry suits etc. </v>
      </c>
      <c r="G15" s="53" t="str">
        <f>IF('Activity Results'!$BM$79&gt;0, 'Activity Results'!BL82, 0)</f>
        <v>THIS RECOMMENDATION REQUIRES COLD RUNNING WATER, AND DRAINAGE TO BE PRESENT.
Depending on frequency of use, they will require operational cleaning. The brushes will need to be replaced when they become unserviceable. Hot water is preferable but can be supplied with cold water. A soak away drain is preferable for drainage, but locating the facility on hardstanding or other "unfavourable" substrate could be considered.</v>
      </c>
      <c r="H15" s="30" t="s">
        <v>83</v>
      </c>
      <c r="J15">
        <v>11</v>
      </c>
      <c r="K15" s="52" t="str">
        <f>IF(AND('Infrastructure Results'!$I$82=1, 'Infrastructure Results'!$AA$82=1), 'Infrastructure Results'!AJ82, 1)</f>
        <v>Boot washing stations</v>
      </c>
      <c r="L15" s="42" t="str">
        <f>IF(AND('Infrastructure Results'!$I$82=1, 'Infrastructure Results'!$AA$82=1), 'Infrastructure Results'!AK82, 1)</f>
        <v>Consider the inclusion of physical washdown facilities in your biosecurity plan which are appropriate to their needs and capability
Consider the placement of facilities to ensure that they provide ‘Blueways users’ with the easiest usage opportunities</v>
      </c>
      <c r="M15" s="42" t="str">
        <f>IF(AND('Infrastructure Results'!$I$82=1, 'Infrastructure Results'!$AA$82=1), 'Infrastructure Results'!AL82, 1)</f>
        <v>Principle 3</v>
      </c>
      <c r="N15" s="42" t="str">
        <f>IF(AND('Infrastructure Results'!$I$82=1, 'Infrastructure Results'!$AA$82=1), 'Infrastructure Results'!AM82, 1)</f>
        <v>Section 7.2.1</v>
      </c>
      <c r="O15" s="42" t="str">
        <f>IF(AND('Infrastructure Results'!$I$82=1, 'Infrastructure Results'!$AA$82=1), 'Infrastructure Results'!AN82, 1)</f>
        <v xml:space="preserve">Effective at removing invasive alien plant seeds and propagules from footwear if used correctly.  Sprays and handheld brushes could also be used to clean other limited equipment and PPE, such as lifejackets, waders, dry suits etc. </v>
      </c>
      <c r="P15" s="53" t="str">
        <f>IF(AND('Infrastructure Results'!$I$82=1, 'Infrastructure Results'!$AA$82=1), 'Infrastructure Results'!AO82, 1)</f>
        <v>THIS RECOMMENDATION REQUIRES COLD RUNNING WATER, AND DRAINAGE TO BE PRESENT.
Depending on frequency of use, they will require operational cleaning. The brushes will need to be replaced when they become unserviceable. Hot water is preferable but can be supplied with cold water. A soak away drain is preferable for drainage, but locating the facility on hardstanding or other "unfavourable" substrate could be considered.</v>
      </c>
      <c r="Q15" s="30" t="s">
        <v>83</v>
      </c>
      <c r="R15">
        <v>11</v>
      </c>
      <c r="S15" s="63">
        <f>IF(T15="", "", MAX($S$3:S14)+1)</f>
        <v>11</v>
      </c>
      <c r="T15" t="str">
        <f t="shared" si="0"/>
        <v>Boot washing stations</v>
      </c>
      <c r="U15" s="30" t="str">
        <f t="shared" si="1"/>
        <v>Pressure washer</v>
      </c>
      <c r="V15" s="63">
        <f>IF(W15="", "", MAX($V$3:V14)+1)</f>
        <v>11</v>
      </c>
      <c r="W15" t="str">
        <f t="shared" si="2"/>
        <v>Consider the inclusion of physical washdown facilities in your biosecurity plan which are appropriate to their needs and capability
Consider the placement of facilities to ensure that they provide ‘Blueways users’ with the easiest usage opportunities</v>
      </c>
      <c r="X15"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15" s="63">
        <f>IF(Z15="", "", MAX($Y$3:Y14)+1)</f>
        <v>11</v>
      </c>
      <c r="Z15" t="str">
        <f t="shared" si="4"/>
        <v>Principle 3</v>
      </c>
      <c r="AA15" s="30" t="str">
        <f t="shared" si="5"/>
        <v>Principle 3</v>
      </c>
      <c r="AB15" s="63">
        <f>IF(AC15="", "", MAX($AB$3:AB14)+1)</f>
        <v>11</v>
      </c>
      <c r="AC15" t="str">
        <f t="shared" si="6"/>
        <v>Section 7.2.1</v>
      </c>
      <c r="AD15" s="30" t="str">
        <f t="shared" si="7"/>
        <v>Section 7.2.3</v>
      </c>
      <c r="AE15" s="63">
        <f>IF(AF15="", "", MAX($AE$3:AE14)+1)</f>
        <v>11</v>
      </c>
      <c r="AF15" t="str">
        <f t="shared" si="8"/>
        <v xml:space="preserve">Effective at removing invasive alien plant seeds and propagules from footwear if used correctly.  Sprays and handheld brushes could also be used to clean other limited equipment and PPE, such as lifejackets, waders, dry suits etc. </v>
      </c>
      <c r="AG15" s="30" t="str">
        <f t="shared" si="9"/>
        <v>High pressure water cleaning system that can be used on watercraft, or other equipment. This approach may not be appropriate for more delicate equipment.</v>
      </c>
      <c r="AH15">
        <f>IF(AI15="", "", MAX($AH$3:AH14)+1)</f>
        <v>11</v>
      </c>
      <c r="AI15" t="str">
        <f t="shared" si="10"/>
        <v>THIS RECOMMENDATION REQUIRES COLD RUNNING WATER, AND DRAINAGE TO BE PRESENT.
Depending on frequency of use, they will require operational cleaning. The brushes will need to be replaced when they become unserviceable. Hot water is preferable but can be supplied with cold water. A soak away drain is preferable for drainage, but locating the facility on hardstanding or other "unfavourable" substrate could be considered.</v>
      </c>
      <c r="AJ15" s="30" t="str">
        <f t="shared" si="11"/>
        <v>THIS RECOMMENDATION REQUIRES ELECTRICITY, COLD RUNNING WATER, AND DRAINAGE TO BE PRESENT.
Efficacy is affected by user technique. Health and Safety concern associated with misuse means that equipment should be provided with caution.</v>
      </c>
      <c r="AK15" s="25" t="s">
        <v>83</v>
      </c>
    </row>
    <row r="16" spans="1:37" x14ac:dyDescent="0.3">
      <c r="A16" s="23"/>
      <c r="B16" s="52" t="s">
        <v>197</v>
      </c>
      <c r="C16" s="42" t="s">
        <v>197</v>
      </c>
      <c r="D16" s="42" t="s">
        <v>197</v>
      </c>
      <c r="E16" s="42" t="s">
        <v>197</v>
      </c>
      <c r="F16" s="42" t="s">
        <v>197</v>
      </c>
      <c r="G16" s="53" t="s">
        <v>197</v>
      </c>
      <c r="H16" s="30" t="s">
        <v>83</v>
      </c>
      <c r="J16" s="23"/>
      <c r="K16" s="52" t="s">
        <v>199</v>
      </c>
      <c r="L16" s="42" t="s">
        <v>199</v>
      </c>
      <c r="M16" s="42" t="s">
        <v>199</v>
      </c>
      <c r="N16" s="42" t="s">
        <v>199</v>
      </c>
      <c r="O16" s="42" t="s">
        <v>199</v>
      </c>
      <c r="P16" s="53" t="s">
        <v>199</v>
      </c>
      <c r="Q16" s="30" t="s">
        <v>83</v>
      </c>
      <c r="R16" s="23"/>
      <c r="S16" s="63" t="str">
        <f>IF(T16="", "", MAX($S$3:S15)+1)</f>
        <v/>
      </c>
      <c r="T16" t="str">
        <f t="shared" si="0"/>
        <v/>
      </c>
      <c r="U16" s="30" t="str">
        <f t="shared" si="1"/>
        <v>Hose pipe</v>
      </c>
      <c r="V16" s="63" t="str">
        <f>IF(W16="", "", MAX($V$3:V15)+1)</f>
        <v/>
      </c>
      <c r="W16" t="str">
        <f t="shared" si="2"/>
        <v/>
      </c>
      <c r="X16"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16" s="63" t="str">
        <f>IF(Z16="", "", MAX($Y$3:Y15)+1)</f>
        <v/>
      </c>
      <c r="Z16" t="str">
        <f t="shared" si="4"/>
        <v/>
      </c>
      <c r="AA16" s="30" t="str">
        <f t="shared" si="5"/>
        <v>Principle 3</v>
      </c>
      <c r="AB16" s="63" t="str">
        <f>IF(AC16="", "", MAX($AB$3:AB15)+1)</f>
        <v/>
      </c>
      <c r="AC16" t="str">
        <f t="shared" si="6"/>
        <v/>
      </c>
      <c r="AD16" s="30" t="str">
        <f t="shared" si="7"/>
        <v>Section 7.2.3</v>
      </c>
      <c r="AE16" s="63" t="str">
        <f>IF(AF16="", "", MAX($AE$3:AE15)+1)</f>
        <v/>
      </c>
      <c r="AF16" t="str">
        <f t="shared" si="8"/>
        <v/>
      </c>
      <c r="AG16" s="30" t="str">
        <f t="shared" si="9"/>
        <v xml:space="preserve">This is the most basic biosecurity infrastructure that can be provided at a site. The hose pipe can be used to apply clean water to a variety of equipment in a quick and efficient way. This recommendation can also be developed upon in the future (e.g., implementing more advanced biosecurity). </v>
      </c>
      <c r="AH16" t="str">
        <f>IF(AI16="", "", MAX($AH$3:AH15)+1)</f>
        <v/>
      </c>
      <c r="AI16" t="str">
        <f t="shared" si="10"/>
        <v/>
      </c>
      <c r="AJ16" s="30" t="str">
        <f t="shared" si="11"/>
        <v>THIS RECOMMENDATION REQUIRES COLD RUNNING WATER AND DRAINAGE TO BE PRESENT.
Little maintenance needed beyond ensuring that the hose and water supply is working appropriately. The provision of several attachments e.g. brushes, sprayers etc. should be considered to improve the efficacy of application.</v>
      </c>
      <c r="AK16" s="25" t="s">
        <v>83</v>
      </c>
    </row>
    <row r="17" spans="1:37" x14ac:dyDescent="0.3">
      <c r="A17" s="23"/>
      <c r="B17" s="52" t="s">
        <v>198</v>
      </c>
      <c r="C17" s="42" t="s">
        <v>198</v>
      </c>
      <c r="D17" s="42" t="s">
        <v>198</v>
      </c>
      <c r="E17" s="42" t="s">
        <v>198</v>
      </c>
      <c r="F17" s="42" t="s">
        <v>198</v>
      </c>
      <c r="G17" s="53" t="s">
        <v>198</v>
      </c>
      <c r="H17" s="30" t="s">
        <v>83</v>
      </c>
      <c r="J17" s="23"/>
      <c r="K17" s="52" t="s">
        <v>199</v>
      </c>
      <c r="L17" s="42" t="s">
        <v>199</v>
      </c>
      <c r="M17" s="42" t="s">
        <v>199</v>
      </c>
      <c r="N17" s="42" t="s">
        <v>199</v>
      </c>
      <c r="O17" s="42" t="s">
        <v>199</v>
      </c>
      <c r="P17" s="53" t="s">
        <v>199</v>
      </c>
      <c r="Q17" s="30" t="s">
        <v>83</v>
      </c>
      <c r="R17" s="23"/>
      <c r="S17" s="63" t="str">
        <f>IF(T17="", "", MAX($S$3:S16)+1)</f>
        <v/>
      </c>
      <c r="T17" t="str">
        <f t="shared" si="0"/>
        <v/>
      </c>
      <c r="U17" s="30" t="str">
        <f t="shared" si="1"/>
        <v>Water heater</v>
      </c>
      <c r="V17" s="63" t="str">
        <f>IF(W17="", "", MAX($V$3:V16)+1)</f>
        <v/>
      </c>
      <c r="W17" t="str">
        <f t="shared" si="2"/>
        <v/>
      </c>
      <c r="X17"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17" s="63" t="str">
        <f>IF(Z17="", "", MAX($Y$3:Y16)+1)</f>
        <v/>
      </c>
      <c r="Z17" t="str">
        <f t="shared" si="4"/>
        <v/>
      </c>
      <c r="AA17" s="30" t="str">
        <f t="shared" si="5"/>
        <v>Principle 3</v>
      </c>
      <c r="AB17" s="63" t="str">
        <f>IF(AC17="", "", MAX($AB$3:AB16)+1)</f>
        <v/>
      </c>
      <c r="AC17" t="str">
        <f t="shared" si="6"/>
        <v/>
      </c>
      <c r="AD17" s="30" t="str">
        <f t="shared" si="7"/>
        <v>Section 7.2.2</v>
      </c>
      <c r="AE17" s="63" t="str">
        <f>IF(AF17="", "", MAX($AE$3:AE16)+1)</f>
        <v/>
      </c>
      <c r="AF17" t="str">
        <f t="shared" si="8"/>
        <v/>
      </c>
      <c r="AG17" s="30" t="str">
        <f t="shared" si="9"/>
        <v xml:space="preserve">Despite not being essential for the implementation of many biosecurity measures, hot water often improves their effectiveness against invasive species. </v>
      </c>
      <c r="AH17" t="str">
        <f>IF(AI17="", "", MAX($AH$3:AH16)+1)</f>
        <v/>
      </c>
      <c r="AI17" t="str">
        <f t="shared" si="10"/>
        <v/>
      </c>
      <c r="AJ17" s="30" t="str">
        <f t="shared" si="11"/>
        <v>THIS RECOMMENDATION REQUIRES ELECTRICITY, COLD RUNNING WATER, AND DRAINAGE TO BE PRESENT.
Warm water poses at heightened health and safety risk. Heating the water may be an expensive and carbon-costly practice.</v>
      </c>
      <c r="AK17" s="25" t="s">
        <v>83</v>
      </c>
    </row>
    <row r="18" spans="1:37" x14ac:dyDescent="0.3">
      <c r="A18">
        <v>12</v>
      </c>
      <c r="B18" s="52" t="str">
        <f>IF('Activity Results'!$BM$85&gt;0, 'Activity Results'!BG85, 0)</f>
        <v>Pressure washer</v>
      </c>
      <c r="C18" s="42" t="str">
        <f>IF('Activity Results'!$BM$85&gt;0, 'Activity Results'!BH85, 0)</f>
        <v>Consider the inclusion of physical washdown facilities in your biosecurity plan which are appropriate to their needs and capability
Consider the placement of facilities to ensure that they provide ‘Blueways users’ with the easiest usage opportunities</v>
      </c>
      <c r="D18" s="42" t="str">
        <f>IF('Activity Results'!$BM$85&gt;0, 'Activity Results'!BI85, 0)</f>
        <v>Principle 3</v>
      </c>
      <c r="E18" s="42" t="str">
        <f>IF('Activity Results'!$BM$85&gt;0, 'Activity Results'!BJ85, 0)</f>
        <v>Section 7.2.3</v>
      </c>
      <c r="F18" s="42" t="str">
        <f>IF('Activity Results'!$BM$85&gt;0, 'Activity Results'!BK85, 0)</f>
        <v>High pressure water cleaning system that can be used on watercraft, or other equipment. This approach may not be appropriate for more delicate equipment.</v>
      </c>
      <c r="G18" s="53" t="str">
        <f>IF('Activity Results'!$BM$85&gt;0, 'Activity Results'!BL85, 0)</f>
        <v>THIS RECOMMENDATION REQUIRES ELECTRICITY, COLD RUNNING WATER, AND DRAINAGE TO BE PRESENT.
Efficacy is affected by user technique. Health and Safety concern associated with misuse means that equipment should be provided with caution.</v>
      </c>
      <c r="H18" s="30" t="s">
        <v>83</v>
      </c>
      <c r="J18">
        <v>12</v>
      </c>
      <c r="K18" s="52" t="str">
        <f>IF(AND('Infrastructure Results'!$C$85=1, 'Infrastructure Results'!$I$85=1, 'Infrastructure Results'!$AA$85=1), 'Infrastructure Results'!AJ85, 1)</f>
        <v>Pressure washer</v>
      </c>
      <c r="L18" s="42" t="str">
        <f>IF(AND('Infrastructure Results'!$C$85=1, 'Infrastructure Results'!$I$85=1, 'Infrastructure Results'!$AA$85=1), 'Infrastructure Results'!AK85, 1)</f>
        <v>Consider the inclusion of physical washdown facilities in your biosecurity plan which are appropriate to their needs and capability
Consider the placement of facilities to ensure that they provide ‘Blueways users’ with the easiest usage opportunities</v>
      </c>
      <c r="M18" s="42" t="str">
        <f>IF(AND('Infrastructure Results'!$C$85=1, 'Infrastructure Results'!$I$85=1, 'Infrastructure Results'!$AA$85=1), 'Infrastructure Results'!AL85, 1)</f>
        <v>Principle 3</v>
      </c>
      <c r="N18" s="42" t="str">
        <f>IF(AND('Infrastructure Results'!$C$85=1, 'Infrastructure Results'!$I$85=1, 'Infrastructure Results'!$AA$85=1), 'Infrastructure Results'!AM85, 1)</f>
        <v>Section 7.2.3</v>
      </c>
      <c r="O18" s="42" t="str">
        <f>IF(AND('Infrastructure Results'!$C$85=1, 'Infrastructure Results'!$I$85=1, 'Infrastructure Results'!$AA$85=1), 'Infrastructure Results'!AN85, 1)</f>
        <v>High pressure water cleaning system that can be used on watercraft, or other equipment. This approach may not be appropriate for more delicate equipment.</v>
      </c>
      <c r="P18" s="53" t="str">
        <f>IF(AND('Infrastructure Results'!$C$85=1, 'Infrastructure Results'!$I$85=1, 'Infrastructure Results'!$AA$85=1), 'Infrastructure Results'!AO85, 1)</f>
        <v>THIS RECOMMENDATION REQUIRES ELECTRICITY, COLD RUNNING WATER, AND DRAINAGE TO BE PRESENT.
Efficacy is affected by user technique. Health and Safety concern associated with misuse means that equipment should be provided with caution.</v>
      </c>
      <c r="Q18" s="30" t="s">
        <v>83</v>
      </c>
      <c r="R18">
        <v>12</v>
      </c>
      <c r="S18" s="63">
        <f>IF(T18="", "", MAX($S$3:S17)+1)</f>
        <v>12</v>
      </c>
      <c r="T18" t="str">
        <f t="shared" si="0"/>
        <v>Pressure washer</v>
      </c>
      <c r="U18" s="30" t="str">
        <f t="shared" si="1"/>
        <v>Soakaway</v>
      </c>
      <c r="V18" s="63">
        <f>IF(W18="", "", MAX($V$3:V17)+1)</f>
        <v>12</v>
      </c>
      <c r="W18" t="str">
        <f t="shared" si="2"/>
        <v>Consider the inclusion of physical washdown facilities in your biosecurity plan which are appropriate to their needs and capability
Consider the placement of facilities to ensure that they provide ‘Blueways users’ with the easiest usage opportunities</v>
      </c>
      <c r="X18" s="30" t="str">
        <f t="shared" si="3"/>
        <v>Consider appropriate drainage options, ensuring that the risk to the waterbody is reduced as much as possible  
Consider the placement of facilities to ensure that they provide ‘Blueways users’ with the easiest usage opportunities</v>
      </c>
      <c r="Y18" s="63">
        <f>IF(Z18="", "", MAX($Y$3:Y17)+1)</f>
        <v>12</v>
      </c>
      <c r="Z18" t="str">
        <f t="shared" si="4"/>
        <v>Principle 3</v>
      </c>
      <c r="AA18" s="30" t="str">
        <f t="shared" si="5"/>
        <v>Principle 3</v>
      </c>
      <c r="AB18" s="63">
        <f>IF(AC18="", "", MAX($AB$3:AB17)+1)</f>
        <v>12</v>
      </c>
      <c r="AC18" t="str">
        <f t="shared" si="6"/>
        <v>Section 7.2.3</v>
      </c>
      <c r="AD18" s="30" t="str">
        <f t="shared" si="7"/>
        <v>Section 7.1.2</v>
      </c>
      <c r="AE18" s="63">
        <f>IF(AF18="", "", MAX($AE$3:AE17)+1)</f>
        <v>12</v>
      </c>
      <c r="AF18" t="str">
        <f t="shared" si="8"/>
        <v>High pressure water cleaning system that can be used on watercraft, or other equipment. This approach may not be appropriate for more delicate equipment.</v>
      </c>
      <c r="AG18" s="30" t="str">
        <f t="shared" si="9"/>
        <v>Drainage system whereby waste water is directed to a sub-ground level pit where it seeps into the surrounding substrate.  No attachment to mains sewers is required.</v>
      </c>
      <c r="AH18">
        <f>IF(AI18="", "", MAX($AH$3:AH17)+1)</f>
        <v>12</v>
      </c>
      <c r="AI18" t="str">
        <f t="shared" si="10"/>
        <v>THIS RECOMMENDATION REQUIRES ELECTRICITY, COLD RUNNING WATER, AND DRAINAGE TO BE PRESENT.
Efficacy is affected by user technique. Health and Safety concern associated with misuse means that equipment should be provided with caution.</v>
      </c>
      <c r="AJ18" s="30" t="str">
        <f t="shared" si="11"/>
        <v xml:space="preserve">THIS RECOMMENDATION REQUIRES A WATER SUPPLY (OR FACILITY WITH OWN WATER SUPPLY) TO BE PRESENT. 
Not suitable for poor draining soil.  Can be blocked by detritus. </v>
      </c>
      <c r="AK18" s="25" t="s">
        <v>83</v>
      </c>
    </row>
    <row r="19" spans="1:37" x14ac:dyDescent="0.3">
      <c r="A19">
        <v>13</v>
      </c>
      <c r="B19" s="52" t="str">
        <f>IF('Activity Results'!$BM$86&gt;0, 'Activity Results'!BG86, 0)</f>
        <v>Hose pipe</v>
      </c>
      <c r="C19" s="42" t="str">
        <f>IF('Activity Results'!$BM$86&gt;0, 'Activity Results'!BH86, 0)</f>
        <v>Consider the inclusion of physical washdown facilities in your biosecurity plan which are appropriate to their needs and capability
Consider the placement of facilities to ensure that they provide ‘Blueways users’ with the easiest usage opportunities</v>
      </c>
      <c r="D19" s="42" t="str">
        <f>IF('Activity Results'!$BM$86&gt;0, 'Activity Results'!BI86, 0)</f>
        <v>Principle 3</v>
      </c>
      <c r="E19" s="42" t="str">
        <f>IF('Activity Results'!$BM$86&gt;0, 'Activity Results'!BJ86, 0)</f>
        <v>Section 7.2.3</v>
      </c>
      <c r="F19" s="42" t="str">
        <f>IF('Activity Results'!$BM$86&gt;0, 'Activity Results'!BK86, 0)</f>
        <v xml:space="preserve">This is the most basic biosecurity infrastructure that can be provided at a site. The hose pipe can be used to apply clean water to a variety of equipment in a quick and efficient way. This recommendation can also be developed upon in the future (e.g., implementing more advanced biosecurity). </v>
      </c>
      <c r="G19" s="53" t="str">
        <f>IF('Activity Results'!$BM$86&gt;0, 'Activity Results'!BL86, 0)</f>
        <v>THIS RECOMMENDATION REQUIRES COLD RUNNING WATER AND DRAINAGE TO BE PRESENT.
Little maintenance needed beyond ensuring that the hose and water supply is working appropriately. The provision of several attachments e.g. brushes, sprayers etc. should be considered to improve the efficacy of application.</v>
      </c>
      <c r="H19" s="30" t="s">
        <v>83</v>
      </c>
      <c r="J19">
        <v>13</v>
      </c>
      <c r="K19" s="52" t="str">
        <f>IF(AND('Infrastructure Results'!$I$86=1, 'Infrastructure Results'!$AA$86=1), 'Infrastructure Results'!AJ86, 1)</f>
        <v>Hose pipe</v>
      </c>
      <c r="L19" s="42" t="str">
        <f>IF(AND('Infrastructure Results'!$I$86=1, 'Infrastructure Results'!$AA$86=1), 'Infrastructure Results'!AK86, 1)</f>
        <v>Consider the inclusion of physical washdown facilities in your biosecurity plan which are appropriate to their needs and capability
Consider the placement of facilities to ensure that they provide ‘Blueways users’ with the easiest usage opportunities</v>
      </c>
      <c r="M19" s="42" t="str">
        <f>IF(AND('Infrastructure Results'!$I$86=1, 'Infrastructure Results'!$AA$86=1), 'Infrastructure Results'!AL86, 1)</f>
        <v>Principle 3</v>
      </c>
      <c r="N19" s="42" t="str">
        <f>IF(AND('Infrastructure Results'!$I$86=1, 'Infrastructure Results'!$AA$86=1), 'Infrastructure Results'!AM86, 1)</f>
        <v>Section 7.2.3</v>
      </c>
      <c r="O19" s="42" t="str">
        <f>IF(AND('Infrastructure Results'!$I$86=1, 'Infrastructure Results'!$AA$86=1), 'Infrastructure Results'!AN86, 1)</f>
        <v xml:space="preserve">This is the most basic biosecurity infrastructure that can be provided at a site. The hose pipe can be used to apply clean water to a variety of equipment in a quick and efficient way. This recommendation can also be developed upon in the future (e.g., implementing more advanced biosecurity). </v>
      </c>
      <c r="P19" s="53" t="str">
        <f>IF(AND('Infrastructure Results'!$I$86=1, 'Infrastructure Results'!$AA$86=1), 'Infrastructure Results'!AO86, 1)</f>
        <v>THIS RECOMMENDATION REQUIRES COLD RUNNING WATER AND DRAINAGE TO BE PRESENT.
Little maintenance needed beyond ensuring that the hose and water supply is working appropriately. The provision of several attachments e.g. brushes, sprayers etc. should be considered to improve the efficacy of application.</v>
      </c>
      <c r="Q19" s="30" t="s">
        <v>83</v>
      </c>
      <c r="R19">
        <v>13</v>
      </c>
      <c r="S19" s="63">
        <f>IF(T19="", "", MAX($S$3:S18)+1)</f>
        <v>13</v>
      </c>
      <c r="T19" t="str">
        <f t="shared" si="0"/>
        <v>Hose pipe</v>
      </c>
      <c r="U19" s="30" t="str">
        <f t="shared" si="1"/>
        <v>Bunded area</v>
      </c>
      <c r="V19" s="63">
        <f>IF(W19="", "", MAX($V$3:V18)+1)</f>
        <v>13</v>
      </c>
      <c r="W19" t="str">
        <f t="shared" si="2"/>
        <v>Consider the inclusion of physical washdown facilities in your biosecurity plan which are appropriate to their needs and capability
Consider the placement of facilities to ensure that they provide ‘Blueways users’ with the easiest usage opportunities</v>
      </c>
      <c r="X19" s="30" t="str">
        <f t="shared" si="3"/>
        <v>Consider appropriate drainage options, ensuring that the risk to the waterbody is reduced as much as possible  
Consider the placement of facilities to ensure that they provide ‘Blueways users’ with the easiest usage opportunities</v>
      </c>
      <c r="Y19" s="63">
        <f>IF(Z19="", "", MAX($Y$3:Y18)+1)</f>
        <v>13</v>
      </c>
      <c r="Z19" t="str">
        <f t="shared" si="4"/>
        <v>Principle 3</v>
      </c>
      <c r="AA19" s="30" t="str">
        <f t="shared" si="5"/>
        <v>Principle 3</v>
      </c>
      <c r="AB19" s="63">
        <f>IF(AC19="", "", MAX($AB$3:AB18)+1)</f>
        <v>13</v>
      </c>
      <c r="AC19" t="str">
        <f t="shared" si="6"/>
        <v>Section 7.2.3</v>
      </c>
      <c r="AD19" s="30" t="str">
        <f t="shared" si="7"/>
        <v>Section 7.1.2</v>
      </c>
      <c r="AE19" s="63">
        <f>IF(AF19="", "", MAX($AE$3:AE18)+1)</f>
        <v>13</v>
      </c>
      <c r="AF19" t="str">
        <f t="shared" si="8"/>
        <v xml:space="preserve">This is the most basic biosecurity infrastructure that can be provided at a site. The hose pipe can be used to apply clean water to a variety of equipment in a quick and efficient way. This recommendation can also be developed upon in the future (e.g., implementing more advanced biosecurity). </v>
      </c>
      <c r="AG19" s="30" t="str">
        <f t="shared" si="9"/>
        <v>A raised wall or lip around an area where hazardous waste may be present. Waste would either seep into surface or evaporate after use.</v>
      </c>
      <c r="AH19">
        <f>IF(AI19="", "", MAX($AH$3:AH18)+1)</f>
        <v>13</v>
      </c>
      <c r="AI19" t="str">
        <f t="shared" si="10"/>
        <v>THIS RECOMMENDATION REQUIRES COLD RUNNING WATER AND DRAINAGE TO BE PRESENT.
Little maintenance needed beyond ensuring that the hose and water supply is working appropriately. The provision of several attachments e.g. brushes, sprayers etc. should be considered to improve the efficacy of application.</v>
      </c>
      <c r="AJ19" s="30" t="str">
        <f t="shared" si="11"/>
        <v>THIS RECOMMENDATION REQUIRES DRAINAGE AND A WATER SUPPPLY (OR FACILITY WITH OWN WATER SUPPLY) TO BE PRESENT.
Bunded areas would only be viable where the volume of waste water is fairly low, or infrequently used</v>
      </c>
      <c r="AK19" s="25" t="s">
        <v>83</v>
      </c>
    </row>
    <row r="20" spans="1:37" x14ac:dyDescent="0.3">
      <c r="A20">
        <v>14</v>
      </c>
      <c r="B20" s="52" t="str">
        <f>IF('Activity Results'!$BM$87&gt;0, 'Activity Results'!BG87, 0)</f>
        <v>Water heater</v>
      </c>
      <c r="C20" s="42" t="str">
        <f>IF('Activity Results'!$BM$87&gt;0, 'Activity Results'!BH87, 0)</f>
        <v>Consider the inclusion of physical washdown facilities in your biosecurity plan which are appropriate to their needs and capability
Consider the placement of facilities to ensure that they provide ‘Blueways users’ with the easiest usage opportunities</v>
      </c>
      <c r="D20" s="42" t="str">
        <f>IF('Activity Results'!$BM$87&gt;0, 'Activity Results'!BI87, 0)</f>
        <v>Principle 3</v>
      </c>
      <c r="E20" s="42" t="str">
        <f>IF('Activity Results'!$BM$87&gt;0, 'Activity Results'!BJ87, 0)</f>
        <v>Section 7.2.2</v>
      </c>
      <c r="F20" s="42" t="str">
        <f>IF('Activity Results'!$BM$87&gt;0, 'Activity Results'!BK87, 0)</f>
        <v xml:space="preserve">Despite not being essential for the implementation of many biosecurity measures, hot water often improves their effectiveness against invasive species. </v>
      </c>
      <c r="G20" s="53" t="str">
        <f>IF('Activity Results'!$BM$87&gt;0, 'Activity Results'!BL87, 0)</f>
        <v>THIS RECOMMENDATION REQUIRES ELECTRICITY, COLD RUNNING WATER, AND DRAINAGE TO BE PRESENT.
Warm water poses at heightened health and safety risk. Heating the water may be an expensive and carbon-costly practice.</v>
      </c>
      <c r="H20" s="30" t="s">
        <v>83</v>
      </c>
      <c r="J20">
        <v>14</v>
      </c>
      <c r="K20" s="74" t="str">
        <f>IF(AND('Infrastructure Results'!$C$87=1, 'Infrastructure Results'!$I$87=1, 'Infrastructure Results'!$AA$87=1), 'Infrastructure Results'!AJ87, 1)</f>
        <v>Water heater</v>
      </c>
      <c r="L20" s="75" t="str">
        <f>IF(AND('Infrastructure Results'!$C$87=1, 'Infrastructure Results'!$I$87=1, 'Infrastructure Results'!$AA$87=1), 'Infrastructure Results'!AK87, 1)</f>
        <v>Consider the inclusion of physical washdown facilities in your biosecurity plan which are appropriate to their needs and capability
Consider the placement of facilities to ensure that they provide ‘Blueways users’ with the easiest usage opportunities</v>
      </c>
      <c r="M20" s="75" t="str">
        <f>IF(AND('Infrastructure Results'!$C$87=1, 'Infrastructure Results'!$I$87=1, 'Infrastructure Results'!$AA$87=1), 'Infrastructure Results'!AL87, 1)</f>
        <v>Principle 3</v>
      </c>
      <c r="N20" s="75" t="str">
        <f>IF(AND('Infrastructure Results'!$C$87=1, 'Infrastructure Results'!$I$87=1, 'Infrastructure Results'!$AA$87=1), 'Infrastructure Results'!AM87, 1)</f>
        <v>Section 7.2.2</v>
      </c>
      <c r="O20" s="75" t="str">
        <f>IF(AND('Infrastructure Results'!$C$87=1, 'Infrastructure Results'!$I$87=1, 'Infrastructure Results'!$AA$87=1), 'Infrastructure Results'!AN87, 1)</f>
        <v xml:space="preserve">Despite not being essential for the implementation of many biosecurity measures, hot water often improves their effectiveness against invasive species. </v>
      </c>
      <c r="P20" s="76" t="str">
        <f>IF(AND('Infrastructure Results'!$C$87=1, 'Infrastructure Results'!$I$87=1, 'Infrastructure Results'!$AA$87=1), 'Infrastructure Results'!AO87, 1)</f>
        <v>THIS RECOMMENDATION REQUIRES ELECTRICITY, COLD RUNNING WATER, AND DRAINAGE TO BE PRESENT.
Warm water poses at heightened health and safety risk. Heating the water may be an expensive and carbon-costly practice.</v>
      </c>
      <c r="Q20" s="30" t="s">
        <v>83</v>
      </c>
      <c r="R20">
        <v>14</v>
      </c>
      <c r="S20" s="63">
        <f>IF(T20="", "", MAX($S$3:S19)+1)</f>
        <v>14</v>
      </c>
      <c r="T20" t="str">
        <f t="shared" si="0"/>
        <v>Water heater</v>
      </c>
      <c r="U20" s="30" t="str">
        <f t="shared" si="1"/>
        <v>Steam cleaner</v>
      </c>
      <c r="V20" s="63">
        <f>IF(W20="", "", MAX($V$3:V19)+1)</f>
        <v>14</v>
      </c>
      <c r="W20" t="str">
        <f t="shared" si="2"/>
        <v>Consider the inclusion of physical washdown facilities in your biosecurity plan which are appropriate to their needs and capability
Consider the placement of facilities to ensure that they provide ‘Blueways users’ with the easiest usage opportunities</v>
      </c>
      <c r="X20"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20" s="63">
        <f>IF(Z20="", "", MAX($Y$3:Y19)+1)</f>
        <v>14</v>
      </c>
      <c r="Z20" t="str">
        <f t="shared" si="4"/>
        <v>Principle 3</v>
      </c>
      <c r="AA20" s="30" t="str">
        <f t="shared" si="5"/>
        <v>Principle 3</v>
      </c>
      <c r="AB20" s="63">
        <f>IF(AC20="", "", MAX($AB$3:AB19)+1)</f>
        <v>14</v>
      </c>
      <c r="AC20" t="str">
        <f t="shared" si="6"/>
        <v>Section 7.2.2</v>
      </c>
      <c r="AD20" s="30" t="str">
        <f t="shared" si="7"/>
        <v>Section 7.2.4</v>
      </c>
      <c r="AE20" s="63">
        <f>IF(AF20="", "", MAX($AE$3:AE19)+1)</f>
        <v>14</v>
      </c>
      <c r="AF20" t="str">
        <f t="shared" si="8"/>
        <v xml:space="preserve">Despite not being essential for the implementation of many biosecurity measures, hot water often improves their effectiveness against invasive species. </v>
      </c>
      <c r="AG20" s="30" t="str">
        <f t="shared" si="9"/>
        <v>Steam cleaning has been shown to be effective against many IAS, including macrophyte species and the priority species Killer Shrimp.</v>
      </c>
      <c r="AH20">
        <f>IF(AI20="", "", MAX($AH$3:AH19)+1)</f>
        <v>14</v>
      </c>
      <c r="AI20" t="str">
        <f t="shared" si="10"/>
        <v>THIS RECOMMENDATION REQUIRES ELECTRICITY, COLD RUNNING WATER, AND DRAINAGE TO BE PRESENT.
Warm water poses at heightened health and safety risk. Heating the water may be an expensive and carbon-costly practice.</v>
      </c>
      <c r="AJ20" s="30" t="str">
        <f t="shared" si="11"/>
        <v xml:space="preserve">THIS RECOMMENDATION REQUIRES ELECTRICITY, COLD RUNNING WATER, AND DRAINAGE TO BE PRESENT. 
Efficacy is affected by user technique. Health and Safety concern associated with misuse means that equipment should be provided with caution. Small consumer grade steam cleaners are self-contained, needing only a power supply (water would need to be brought to site), and could be useful for the mobile cleaning of smaller equipment, watercraft, or PPE. Larger professional units are also available with increased pressure and capacity; however, these would require electricity, consistent water supply, and drainage.  </v>
      </c>
      <c r="AK20" s="25" t="s">
        <v>83</v>
      </c>
    </row>
    <row r="21" spans="1:37" x14ac:dyDescent="0.3">
      <c r="A21">
        <v>15</v>
      </c>
      <c r="B21" s="52" t="str">
        <f>IF('Activity Results'!$BM$88&gt;0, 'Activity Results'!BG88, 0)</f>
        <v>Soakaway</v>
      </c>
      <c r="C21" s="42" t="str">
        <f>IF('Activity Results'!$BM$88&gt;0, 'Activity Results'!BH88, 0)</f>
        <v>Consider appropriate drainage options, ensuring that the risk to the waterbody is reduced as much as possible  
Consider the placement of facilities to ensure that they provide ‘Blueways users’ with the easiest usage opportunities</v>
      </c>
      <c r="D21" s="42" t="str">
        <f>IF('Activity Results'!$BM$88&gt;0, 'Activity Results'!BI88, 0)</f>
        <v>Principle 3</v>
      </c>
      <c r="E21" s="42" t="str">
        <f>IF('Activity Results'!$BM$88&gt;0, 'Activity Results'!BJ88, 0)</f>
        <v>Section 7.1.2</v>
      </c>
      <c r="F21" s="42" t="str">
        <f>IF('Activity Results'!$BM$88&gt;0, 'Activity Results'!BK88, 0)</f>
        <v>Drainage system whereby waste water is directed to a sub-ground level pit where it seeps into the surrounding substrate.  No attachment to mains sewers is required.</v>
      </c>
      <c r="G21" s="53" t="str">
        <f>IF('Activity Results'!$BM$88&gt;0, 'Activity Results'!BL88, 0)</f>
        <v xml:space="preserve">THIS RECOMMENDATION REQUIRES A WATER SUPPLY (OR FACILITY WITH OWN WATER SUPPLY) TO BE PRESENT. 
Not suitable for poor draining soil.  Can be blocked by detritus. </v>
      </c>
      <c r="H21" s="30" t="s">
        <v>83</v>
      </c>
      <c r="J21" s="72">
        <v>15</v>
      </c>
      <c r="K21" s="52" t="str">
        <f>IF(OR('Infrastructure Results'!$I$88=1, $T$26&lt;&gt;"", $T$27&lt;&gt;"", $T$28&lt;&gt;"", $T$29&lt;&gt;"", $T$24&lt;&gt;""), 'Infrastructure Results'!AJ88, 1)</f>
        <v>Soakaway</v>
      </c>
      <c r="L21" s="42" t="str">
        <f>IF(OR('Infrastructure Results'!$I$88=1, $T$26&lt;&gt;"", $T$27&lt;&gt;"", $T$28&lt;&gt;"", $T$29&lt;&gt;"", $T$24&lt;&gt;""), 'Infrastructure Results'!AK88, 1)</f>
        <v>Consider appropriate drainage options, ensuring that the risk to the waterbody is reduced as much as possible  
Consider the placement of facilities to ensure that they provide ‘Blueways users’ with the easiest usage opportunities</v>
      </c>
      <c r="M21" s="42" t="str">
        <f>IF(OR('Infrastructure Results'!$I$88=1, $T$26&lt;&gt;"", $T$27&lt;&gt;"", $T$28&lt;&gt;"", $T$29&lt;&gt;"", $T$24&lt;&gt;""), 'Infrastructure Results'!AL88, 1)</f>
        <v>Principle 3</v>
      </c>
      <c r="N21" s="42" t="str">
        <f>IF(OR('Infrastructure Results'!$I$88=1, $T$26&lt;&gt;"", $T$27&lt;&gt;"", $T$28&lt;&gt;"", $T$29&lt;&gt;"", $T$24&lt;&gt;""), 'Infrastructure Results'!AM88, 1)</f>
        <v>Section 7.1.2</v>
      </c>
      <c r="O21" s="42" t="str">
        <f>IF(OR('Infrastructure Results'!$I$88=1, $T$26&lt;&gt;"", $T$27&lt;&gt;"", $T$28&lt;&gt;"", $T$29&lt;&gt;"", $T$24&lt;&gt;""), 'Infrastructure Results'!AN88, 1)</f>
        <v>Drainage system whereby waste water is directed to a sub-ground level pit where it seeps into the surrounding substrate.  No attachment to mains sewers is required.</v>
      </c>
      <c r="P21" s="53" t="str">
        <f>IF(OR('Infrastructure Results'!$I$88=1, $T$26&lt;&gt;"", $T$27&lt;&gt;"", $T$28&lt;&gt;"", $T$29&lt;&gt;"", $T$24&lt;&gt;""), 'Infrastructure Results'!AO88, 1)</f>
        <v xml:space="preserve">THIS RECOMMENDATION REQUIRES A WATER SUPPLY (OR FACILITY WITH OWN WATER SUPPLY) TO BE PRESENT. 
Not suitable for poor draining soil.  Can be blocked by detritus. </v>
      </c>
      <c r="Q21" s="30" t="s">
        <v>83</v>
      </c>
      <c r="R21" s="72">
        <v>15</v>
      </c>
      <c r="S21" s="63">
        <f>IF(T21="", "", MAX($S$3:S20)+1)</f>
        <v>15</v>
      </c>
      <c r="T21" t="str">
        <f t="shared" si="0"/>
        <v>Soakaway</v>
      </c>
      <c r="U21" s="30" t="str">
        <f t="shared" si="1"/>
        <v>Watercraft washdown units</v>
      </c>
      <c r="V21" s="63">
        <f>IF(W21="", "", MAX($V$3:V20)+1)</f>
        <v>15</v>
      </c>
      <c r="W21" t="str">
        <f t="shared" si="2"/>
        <v>Consider appropriate drainage options, ensuring that the risk to the waterbody is reduced as much as possible  
Consider the placement of facilities to ensure that they provide ‘Blueways users’ with the easiest usage opportunities</v>
      </c>
      <c r="X21"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21" s="63">
        <f>IF(Z21="", "", MAX($Y$3:Y20)+1)</f>
        <v>15</v>
      </c>
      <c r="Z21" t="str">
        <f t="shared" si="4"/>
        <v>Principle 3</v>
      </c>
      <c r="AA21" s="30" t="str">
        <f t="shared" si="5"/>
        <v>Principle 3</v>
      </c>
      <c r="AB21" s="63">
        <f>IF(AC21="", "", MAX($AB$3:AB20)+1)</f>
        <v>15</v>
      </c>
      <c r="AC21" t="str">
        <f t="shared" si="6"/>
        <v>Section 7.1.2</v>
      </c>
      <c r="AD21" s="30" t="str">
        <f t="shared" si="7"/>
        <v>Section 7.2.5</v>
      </c>
      <c r="AE21" s="63">
        <f>IF(AF21="", "", MAX($AE$3:AE20)+1)</f>
        <v>15</v>
      </c>
      <c r="AF21" t="str">
        <f t="shared" si="8"/>
        <v>Drainage system whereby waste water is directed to a sub-ground level pit where it seeps into the surrounding substrate.  No attachment to mains sewers is required.</v>
      </c>
      <c r="AG21" s="30" t="str">
        <f t="shared" si="9"/>
        <v xml:space="preserve">Watercraft washdown units are essentially refined, stand-alone, pressure washing and waste collection systems, designed for the cleaning of boat hulls with hot and / or pressurised water hoses and a containment mat.  They can be mounted on a trailer and mobilised, or a permanent facility can be located near to or within the site boundaries.  </v>
      </c>
      <c r="AH21">
        <f>IF(AI21="", "", MAX($AH$3:AH20)+1)</f>
        <v>15</v>
      </c>
      <c r="AI21" t="str">
        <f t="shared" si="10"/>
        <v xml:space="preserve">THIS RECOMMENDATION REQUIRES A WATER SUPPLY (OR FACILITY WITH OWN WATER SUPPLY) TO BE PRESENT. 
Not suitable for poor draining soil.  Can be blocked by detritus. </v>
      </c>
      <c r="AJ21" s="30" t="str">
        <f t="shared" si="11"/>
        <v>THIS RECOMMENDATION REQUIRES DRAINAGE TO BE PRESENT. 
This recommendation may be especially important in events where large numbers of craft are being brought in and out of the water, such as a regatta, and multiple watercraft cleaning facilities may be required (as long as the necessary supporting infrastructure is present).</v>
      </c>
      <c r="AK21" s="25" t="s">
        <v>83</v>
      </c>
    </row>
    <row r="22" spans="1:37" x14ac:dyDescent="0.3">
      <c r="A22">
        <v>16</v>
      </c>
      <c r="B22" s="52" t="str">
        <f>IF('Activity Results'!$BM$89&gt;0, 'Activity Results'!BG89, 0)</f>
        <v>Bunded area</v>
      </c>
      <c r="C22" s="42" t="str">
        <f>IF('Activity Results'!$BM$89&gt;0, 'Activity Results'!BH89, 0)</f>
        <v>Consider appropriate drainage options, ensuring that the risk to the waterbody is reduced as much as possible  
Consider the placement of facilities to ensure that they provide ‘Blueways users’ with the easiest usage opportunities</v>
      </c>
      <c r="D22" s="42" t="str">
        <f>IF('Activity Results'!$BM$89&gt;0, 'Activity Results'!BI89, 0)</f>
        <v>Principle 3</v>
      </c>
      <c r="E22" s="42" t="str">
        <f>IF('Activity Results'!$BM$89&gt;0, 'Activity Results'!BJ89, 0)</f>
        <v>Section 7.1.2</v>
      </c>
      <c r="F22" s="42" t="str">
        <f>IF('Activity Results'!$BM$89&gt;0, 'Activity Results'!BK89, 0)</f>
        <v>A raised wall or lip around an area where hazardous waste may be present. Waste would either seep into surface or evaporate after use.</v>
      </c>
      <c r="G22" s="53" t="str">
        <f>IF('Activity Results'!$BM$89&gt;0, 'Activity Results'!BL89, 0)</f>
        <v>THIS RECOMMENDATION REQUIRES DRAINAGE AND A WATER SUPPPLY (OR FACILITY WITH OWN WATER SUPPLY) TO BE PRESENT.
Bunded areas would only be viable where the volume of waste water is fairly low, or infrequently used</v>
      </c>
      <c r="H22" s="30" t="s">
        <v>83</v>
      </c>
      <c r="J22" s="72">
        <v>16</v>
      </c>
      <c r="K22" s="52" t="str">
        <f>IF(OR(AND('Infrastructure Results'!$I$89=1, 'Infrastructure Results'!$AA$89=1), AND('Infrastructure Results'!$AA$89=1, $T$26&lt;&gt;""), AND('Infrastructure Results'!$AA$89=1, $T$27&lt;&gt;""), AND( 'Infrastructure Results'!$AA$89=1, $T$28&lt;&gt;""), AND('Infrastructure Results'!$AA$89=1, $T$29&lt;&gt;"")), 'Infrastructure Results'!AJ89, 1)</f>
        <v>Bunded area</v>
      </c>
      <c r="L22" s="42" t="str">
        <f>IF(OR(AND('Infrastructure Results'!$I$89=1, 'Infrastructure Results'!$AA$89=1), AND('Infrastructure Results'!$AA$89=1, $T$26&lt;&gt;""), AND('Infrastructure Results'!$AA$89=1, $T$27&lt;&gt;""), AND( 'Infrastructure Results'!$AA$89=1, $T$28&lt;&gt;""), AND('Infrastructure Results'!$AA$89=1, $T$29&lt;&gt;"")), 'Infrastructure Results'!AK89, 1)</f>
        <v>Consider appropriate drainage options, ensuring that the risk to the waterbody is reduced as much as possible  
Consider the placement of facilities to ensure that they provide ‘Blueways users’ with the easiest usage opportunities</v>
      </c>
      <c r="M22" s="42" t="str">
        <f>IF(OR(AND('Infrastructure Results'!$I$89=1, 'Infrastructure Results'!$AA$89=1), AND('Infrastructure Results'!$AA$89=1, $T$26&lt;&gt;""), AND('Infrastructure Results'!$AA$89=1, $T$27&lt;&gt;""), AND( 'Infrastructure Results'!$AA$89=1, $T$28&lt;&gt;""), AND('Infrastructure Results'!$AA$89=1, $T$29&lt;&gt;"")), 'Infrastructure Results'!AL89, 1)</f>
        <v>Principle 3</v>
      </c>
      <c r="N22" s="42" t="str">
        <f>IF(OR(AND('Infrastructure Results'!$I$89=1, 'Infrastructure Results'!$AA$89=1), AND('Infrastructure Results'!$AA$89=1, $T$26&lt;&gt;""), AND('Infrastructure Results'!$AA$89=1, $T$27&lt;&gt;""), AND( 'Infrastructure Results'!$AA$89=1, $T$28&lt;&gt;""), AND('Infrastructure Results'!$AA$89=1, $T$29&lt;&gt;"")), 'Infrastructure Results'!AM89, 1)</f>
        <v>Section 7.1.2</v>
      </c>
      <c r="O22" s="42" t="str">
        <f>IF(OR(AND('Infrastructure Results'!$I$89=1, 'Infrastructure Results'!$AA$89=1), AND('Infrastructure Results'!$AA$89=1, $T$26&lt;&gt;""), AND('Infrastructure Results'!$AA$89=1, $T$27&lt;&gt;""), AND( 'Infrastructure Results'!$AA$89=1, $T$28&lt;&gt;""), AND('Infrastructure Results'!$AA$89=1, $T$29&lt;&gt;"")), 'Infrastructure Results'!AN89, 1)</f>
        <v>A raised wall or lip around an area where hazardous waste may be present. Waste would either seep into surface or evaporate after use.</v>
      </c>
      <c r="P22" s="53" t="str">
        <f>IF(OR(AND('Infrastructure Results'!$I$89=1, 'Infrastructure Results'!$AA$89=1), AND('Infrastructure Results'!$AA$89=1, $T$26&lt;&gt;""), AND('Infrastructure Results'!$AA$89=1, $T$27&lt;&gt;""), AND( 'Infrastructure Results'!$AA$89=1, $T$28&lt;&gt;""), AND('Infrastructure Results'!$AA$89=1, $T$29&lt;&gt;"")), 'Infrastructure Results'!AO89, 1)</f>
        <v>THIS RECOMMENDATION REQUIRES DRAINAGE AND A WATER SUPPPLY (OR FACILITY WITH OWN WATER SUPPLY) TO BE PRESENT.
Bunded areas would only be viable where the volume of waste water is fairly low, or infrequently used</v>
      </c>
      <c r="Q22" s="30" t="s">
        <v>83</v>
      </c>
      <c r="R22" s="72">
        <v>16</v>
      </c>
      <c r="S22" s="63">
        <f>IF(T22="", "", MAX($S$3:S21)+1)</f>
        <v>16</v>
      </c>
      <c r="T22" t="str">
        <f t="shared" si="0"/>
        <v>Bunded area</v>
      </c>
      <c r="U22" s="30" t="str">
        <f t="shared" si="1"/>
        <v>Water-less cleaning systems</v>
      </c>
      <c r="V22" s="63">
        <f>IF(W22="", "", MAX($V$3:V21)+1)</f>
        <v>16</v>
      </c>
      <c r="W22" t="str">
        <f t="shared" si="2"/>
        <v>Consider appropriate drainage options, ensuring that the risk to the waterbody is reduced as much as possible  
Consider the placement of facilities to ensure that they provide ‘Blueways users’ with the easiest usage opportunities</v>
      </c>
      <c r="X22" s="30" t="str">
        <f t="shared" si="3"/>
        <v>Consider the inclusion of physical washdown facilities in your biosecurity plan which are appropriate to their needs and capability
Consider the placement of facilities to ensure that they provide ‘Blueways users’ with the easiest usage opportunities</v>
      </c>
      <c r="Y22" s="63">
        <f>IF(Z22="", "", MAX($Y$3:Y21)+1)</f>
        <v>16</v>
      </c>
      <c r="Z22" t="str">
        <f t="shared" si="4"/>
        <v>Principle 3</v>
      </c>
      <c r="AA22" s="30" t="str">
        <f t="shared" si="5"/>
        <v>Principle 3</v>
      </c>
      <c r="AB22" s="63">
        <f>IF(AC22="", "", MAX($AB$3:AB21)+1)</f>
        <v>16</v>
      </c>
      <c r="AC22" t="str">
        <f t="shared" si="6"/>
        <v>Section 7.1.2</v>
      </c>
      <c r="AD22" s="30" t="str">
        <f t="shared" si="7"/>
        <v>Section 7.2.6</v>
      </c>
      <c r="AE22" s="63">
        <f>IF(AF22="", "", MAX($AE$3:AE21)+1)</f>
        <v>16</v>
      </c>
      <c r="AF22" t="str">
        <f t="shared" si="8"/>
        <v>A raised wall or lip around an area where hazardous waste may be present. Waste would either seep into surface or evaporate after use.</v>
      </c>
      <c r="AG22" s="30" t="str">
        <f t="shared" si="9"/>
        <v>Grabber tools and brushes are used to remove visually identified plant fragments, animals and mud. Subsequently, water lying in the boat is drained (wastewater is disposed of appropriately) and vacuumed and then the watercraft is dried.</v>
      </c>
      <c r="AH22">
        <f>IF(AI22="", "", MAX($AH$3:AH21)+1)</f>
        <v>16</v>
      </c>
      <c r="AI22" t="str">
        <f t="shared" si="10"/>
        <v>THIS RECOMMENDATION REQUIRES DRAINAGE AND A WATER SUPPPLY (OR FACILITY WITH OWN WATER SUPPLY) TO BE PRESENT.
Bunded areas would only be viable where the volume of waste water is fairly low, or infrequently used</v>
      </c>
      <c r="AJ22" s="30" t="str">
        <f t="shared" si="11"/>
        <v>Drying can be achieved passively, by leaving the boat to dry for at least 5-7 days before use.  However, boats are often used in multiple waterbodies within a 5 day period so active drying techniques , such as using towels and sponges might be more practical to allow boaters to go on the water more frequently.  However, the reason for drying should be to ensure IAS have desiccated - manually drying should be considered with caution as IAS may survive the process</v>
      </c>
      <c r="AK22" s="25" t="s">
        <v>83</v>
      </c>
    </row>
    <row r="23" spans="1:37" x14ac:dyDescent="0.3">
      <c r="A23">
        <v>17</v>
      </c>
      <c r="B23" s="52" t="str">
        <f>IF('Activity Results'!$BM$90&gt;0, 'Activity Results'!BG90, 0)</f>
        <v>Steam cleaner</v>
      </c>
      <c r="C23" s="42" t="str">
        <f>IF('Activity Results'!$BM$90&gt;0, 'Activity Results'!BH90, 0)</f>
        <v>Consider the inclusion of physical washdown facilities in your biosecurity plan which are appropriate to their needs and capability
Consider the placement of facilities to ensure that they provide ‘Blueways users’ with the easiest usage opportunities</v>
      </c>
      <c r="D23" s="42" t="str">
        <f>IF('Activity Results'!$BM$90&gt;0, 'Activity Results'!BI90, 0)</f>
        <v>Principle 3</v>
      </c>
      <c r="E23" s="42" t="str">
        <f>IF('Activity Results'!$BM$90&gt;0, 'Activity Results'!BJ90, 0)</f>
        <v>Section 7.2.4</v>
      </c>
      <c r="F23" s="42" t="str">
        <f>IF('Activity Results'!$BM$90&gt;0, 'Activity Results'!BK90, 0)</f>
        <v>Steam cleaning has been shown to be effective against many IAS, including macrophyte species and the priority species Killer Shrimp.</v>
      </c>
      <c r="G23" s="53" t="str">
        <f>IF('Activity Results'!$BM$90&gt;0, 'Activity Results'!BL90, 0)</f>
        <v xml:space="preserve">THIS RECOMMENDATION REQUIRES ELECTRICITY, COLD RUNNING WATER, AND DRAINAGE TO BE PRESENT. 
Efficacy is affected by user technique. Health and Safety concern associated with misuse means that equipment should be provided with caution. Small consumer grade steam cleaners are self-contained, needing only a power supply (water would need to be brought to site), and could be useful for the mobile cleaning of smaller equipment, watercraft, or PPE. Larger professional units are also available with increased pressure and capacity; however, these would require electricity, consistent water supply, and drainage.  </v>
      </c>
      <c r="H23" s="30" t="s">
        <v>83</v>
      </c>
      <c r="J23">
        <v>17</v>
      </c>
      <c r="K23" s="52" t="str">
        <f>IF(AND('Infrastructure Results'!$C$90=1, 'Infrastructure Results'!$I$90=1, 'Infrastructure Results'!$AA$90=1), 'Infrastructure Results'!AJ90, 1)</f>
        <v>Steam cleaner</v>
      </c>
      <c r="L23" s="42" t="str">
        <f>IF(AND('Infrastructure Results'!$C$90=1, 'Infrastructure Results'!$I$90=1, 'Infrastructure Results'!$AA$90=1), 'Infrastructure Results'!AK90, 1)</f>
        <v>Consider the inclusion of physical washdown facilities in your biosecurity plan which are appropriate to their needs and capability
Consider the placement of facilities to ensure that they provide ‘Blueways users’ with the easiest usage opportunities</v>
      </c>
      <c r="M23" s="42" t="str">
        <f>IF(AND('Infrastructure Results'!$C$90=1, 'Infrastructure Results'!$I$90=1, 'Infrastructure Results'!$AA$90=1), 'Infrastructure Results'!AL90, 1)</f>
        <v>Principle 3</v>
      </c>
      <c r="N23" s="42" t="str">
        <f>IF(AND('Infrastructure Results'!$C$90=1, 'Infrastructure Results'!$I$90=1, 'Infrastructure Results'!$AA$90=1), 'Infrastructure Results'!AM90, 1)</f>
        <v>Section 7.2.4</v>
      </c>
      <c r="O23" s="42" t="str">
        <f>IF(AND('Infrastructure Results'!$C$90=1, 'Infrastructure Results'!$I$90=1, 'Infrastructure Results'!$AA$90=1), 'Infrastructure Results'!AN90, 1)</f>
        <v>Steam cleaning has been shown to be effective against many IAS, including macrophyte species and the priority species Killer Shrimp.</v>
      </c>
      <c r="P23" s="53" t="str">
        <f>IF(AND('Infrastructure Results'!$C$90=1, 'Infrastructure Results'!$I$90=1, 'Infrastructure Results'!$AA$90=1), 'Infrastructure Results'!AO90, 1)</f>
        <v xml:space="preserve">THIS RECOMMENDATION REQUIRES ELECTRICITY, COLD RUNNING WATER, AND DRAINAGE TO BE PRESENT. 
Efficacy is affected by user technique. Health and Safety concern associated with misuse means that equipment should be provided with caution. Small consumer grade steam cleaners are self-contained, needing only a power supply (water would need to be brought to site), and could be useful for the mobile cleaning of smaller equipment, watercraft, or PPE. Larger professional units are also available with increased pressure and capacity; however, these would require electricity, consistent water supply, and drainage.  </v>
      </c>
      <c r="Q23" s="30" t="s">
        <v>83</v>
      </c>
      <c r="R23">
        <v>17</v>
      </c>
      <c r="S23" s="63">
        <f>IF(T23="", "", MAX($S$3:S22)+1)</f>
        <v>17</v>
      </c>
      <c r="T23" t="str">
        <f t="shared" si="0"/>
        <v>Steam cleaner</v>
      </c>
      <c r="U23" s="30" t="str">
        <f t="shared" si="1"/>
        <v>Mobile jet wash - with own water supply and diesel powered</v>
      </c>
      <c r="V23" s="63">
        <f>IF(W23="", "", MAX($V$3:V22)+1)</f>
        <v>17</v>
      </c>
      <c r="W23" t="str">
        <f t="shared" si="2"/>
        <v>Consider the inclusion of physical washdown facilities in your biosecurity plan which are appropriate to their needs and capability
Consider the placement of facilities to ensure that they provide ‘Blueways users’ with the easiest usage opportunities</v>
      </c>
      <c r="X23" s="30" t="str">
        <f t="shared" si="3"/>
        <v>Consider the inclusion of physical washdown facilities in your biosecurity plan which are appropriate to their needs and capability</v>
      </c>
      <c r="Y23" s="63">
        <f>IF(Z23="", "", MAX($Y$3:Y22)+1)</f>
        <v>17</v>
      </c>
      <c r="Z23" t="str">
        <f t="shared" si="4"/>
        <v>Principle 3</v>
      </c>
      <c r="AA23" s="30" t="str">
        <f t="shared" si="5"/>
        <v>Principle 3</v>
      </c>
      <c r="AB23" s="63">
        <f>IF(AC23="", "", MAX($AB$3:AB22)+1)</f>
        <v>17</v>
      </c>
      <c r="AC23" t="str">
        <f t="shared" si="6"/>
        <v>Section 7.2.4</v>
      </c>
      <c r="AD23" s="30" t="str">
        <f t="shared" si="7"/>
        <v>-</v>
      </c>
      <c r="AE23" s="63">
        <f>IF(AF23="", "", MAX($AE$3:AE22)+1)</f>
        <v>17</v>
      </c>
      <c r="AF23" t="str">
        <f t="shared" si="8"/>
        <v>Steam cleaning has been shown to be effective against many IAS, including macrophyte species and the priority species Killer Shrimp.</v>
      </c>
      <c r="AG23" s="30" t="str">
        <f t="shared" si="9"/>
        <v xml:space="preserve">A jet wash provides high pressure water to remove IAS from a piece of equipment - often watercraft. This variation is portable (trailer or trolly mounted), only requiring appropriate drainage to be used successfully. </v>
      </c>
      <c r="AH23">
        <f>IF(AI23="", "", MAX($AH$3:AH22)+1)</f>
        <v>17</v>
      </c>
      <c r="AI23" t="str">
        <f t="shared" si="10"/>
        <v xml:space="preserve">THIS RECOMMENDATION REQUIRES ELECTRICITY, COLD RUNNING WATER, AND DRAINAGE TO BE PRESENT. 
Efficacy is affected by user technique. Health and Safety concern associated with misuse means that equipment should be provided with caution. Small consumer grade steam cleaners are self-contained, needing only a power supply (water would need to be brought to site), and could be useful for the mobile cleaning of smaller equipment, watercraft, or PPE. Larger professional units are also available with increased pressure and capacity; however, these would require electricity, consistent water supply, and drainage.  </v>
      </c>
      <c r="AJ23" s="30" t="str">
        <f t="shared" si="11"/>
        <v xml:space="preserve">THIS RECOMMENDATION REQUIRES DRAINAGE TO BE PRESENT.
High pressure water can cause harm. Clear guidance and health and safety procedures must be in place for the use of jet wash equipment.  </v>
      </c>
      <c r="AK23" s="25" t="s">
        <v>83</v>
      </c>
    </row>
    <row r="24" spans="1:37" x14ac:dyDescent="0.3">
      <c r="A24">
        <v>18</v>
      </c>
      <c r="B24" s="52" t="str">
        <f>IF('Activity Results'!$BM$91&gt;0,'Activity Results'!BG91,0)</f>
        <v>Watercraft washdown units</v>
      </c>
      <c r="C24" s="42" t="str">
        <f>IF('Activity Results'!$BM$91&gt;0,'Activity Results'!BH91,0)</f>
        <v>Consider the inclusion of physical washdown facilities in your biosecurity plan which are appropriate to their needs and capability
Consider the placement of facilities to ensure that they provide ‘Blueways users’ with the easiest usage opportunities</v>
      </c>
      <c r="D24" s="42" t="str">
        <f>IF('Activity Results'!$BM$91&gt;0,'Activity Results'!BI91,0)</f>
        <v>Principle 3</v>
      </c>
      <c r="E24" s="42" t="str">
        <f>IF('Activity Results'!$BM$91&gt;0,'Activity Results'!BJ91,0)</f>
        <v>Section 7.2.5</v>
      </c>
      <c r="F24" s="42" t="str">
        <f>IF('Activity Results'!$BM$91&gt;0,'Activity Results'!BK91,0)</f>
        <v xml:space="preserve">Watercraft washdown units are essentially refined, stand-alone, pressure washing and waste collection systems, designed for the cleaning of boat hulls with hot and / or pressurised water hoses and a containment mat.  They can be mounted on a trailer and mobilised, or a permanent facility can be located near to or within the site boundaries.  </v>
      </c>
      <c r="G24" s="53" t="str">
        <f>IF('Activity Results'!$BM$91&gt;0,'Activity Results'!BL91,0)</f>
        <v>THIS RECOMMENDATION REQUIRES DRAINAGE TO BE PRESENT. 
This recommendation may be especially important in events where large numbers of craft are being brought in and out of the water, such as a regatta, and multiple watercraft cleaning facilities may be required (as long as the necessary supporting infrastructure is present).</v>
      </c>
      <c r="H24" s="30" t="s">
        <v>83</v>
      </c>
      <c r="J24">
        <v>18</v>
      </c>
      <c r="K24" s="52" t="str">
        <f>IF('Infrastructure Results'!$AA$91=1, 'Infrastructure Results'!AJ91, 1)</f>
        <v>Watercraft washdown units</v>
      </c>
      <c r="L24" s="42" t="str">
        <f>IF('Infrastructure Results'!$AA$91=1, 'Infrastructure Results'!AK91, 1)</f>
        <v>Consider the inclusion of physical washdown facilities in your biosecurity plan which are appropriate to their needs and capability
Consider the placement of facilities to ensure that they provide ‘Blueways users’ with the easiest usage opportunities</v>
      </c>
      <c r="M24" s="42" t="str">
        <f>IF('Infrastructure Results'!$AA$91=1, 'Infrastructure Results'!AL91, 1)</f>
        <v>Principle 3</v>
      </c>
      <c r="N24" s="42" t="str">
        <f>IF('Infrastructure Results'!$AA$91=1, 'Infrastructure Results'!AM91, 1)</f>
        <v>Section 7.2.5</v>
      </c>
      <c r="O24" s="42" t="str">
        <f>IF('Infrastructure Results'!$AA$91=1, 'Infrastructure Results'!AN91, 1)</f>
        <v xml:space="preserve">Watercraft washdown units are essentially refined, stand-alone, pressure washing and waste collection systems, designed for the cleaning of boat hulls with hot and / or pressurised water hoses and a containment mat.  They can be mounted on a trailer and mobilised, or a permanent facility can be located near to or within the site boundaries.  </v>
      </c>
      <c r="P24" s="53" t="str">
        <f>IF('Infrastructure Results'!$AA$91=1, 'Infrastructure Results'!AO91, 1)</f>
        <v>THIS RECOMMENDATION REQUIRES DRAINAGE TO BE PRESENT. 
This recommendation may be especially important in events where large numbers of craft are being brought in and out of the water, such as a regatta, and multiple watercraft cleaning facilities may be required (as long as the necessary supporting infrastructure is present).</v>
      </c>
      <c r="Q24" s="30" t="s">
        <v>83</v>
      </c>
      <c r="R24">
        <v>18</v>
      </c>
      <c r="S24" s="63">
        <f>IF(T24="", "", MAX($S$3:S23)+1)</f>
        <v>18</v>
      </c>
      <c r="T24" t="str">
        <f t="shared" si="0"/>
        <v>Watercraft washdown units</v>
      </c>
      <c r="U24" s="30" t="str">
        <f t="shared" si="1"/>
        <v>Mobile jet wash - needing water supply and diesel powered</v>
      </c>
      <c r="V24" s="63">
        <f>IF(W24="", "", MAX($V$3:V23)+1)</f>
        <v>18</v>
      </c>
      <c r="W24" t="str">
        <f t="shared" si="2"/>
        <v>Consider the inclusion of physical washdown facilities in your biosecurity plan which are appropriate to their needs and capability
Consider the placement of facilities to ensure that they provide ‘Blueways users’ with the easiest usage opportunities</v>
      </c>
      <c r="X24" s="30" t="str">
        <f t="shared" si="3"/>
        <v>Consider the inclusion of physical washdown facilities in your biosecurity plan which are appropriate to their needs and capability</v>
      </c>
      <c r="Y24" s="63">
        <f>IF(Z24="", "", MAX($Y$3:Y23)+1)</f>
        <v>18</v>
      </c>
      <c r="Z24" t="str">
        <f t="shared" si="4"/>
        <v>Principle 3</v>
      </c>
      <c r="AA24" s="30" t="str">
        <f t="shared" si="5"/>
        <v>Principle 3</v>
      </c>
      <c r="AB24" s="63">
        <f>IF(AC24="", "", MAX($AB$3:AB23)+1)</f>
        <v>18</v>
      </c>
      <c r="AC24" t="str">
        <f t="shared" si="6"/>
        <v>Section 7.2.5</v>
      </c>
      <c r="AD24" s="30" t="str">
        <f t="shared" si="7"/>
        <v>-</v>
      </c>
      <c r="AE24" s="63">
        <f>IF(AF24="", "", MAX($AE$3:AE23)+1)</f>
        <v>18</v>
      </c>
      <c r="AF24" t="str">
        <f t="shared" si="8"/>
        <v xml:space="preserve">Watercraft washdown units are essentially refined, stand-alone, pressure washing and waste collection systems, designed for the cleaning of boat hulls with hot and / or pressurised water hoses and a containment mat.  They can be mounted on a trailer and mobilised, or a permanent facility can be located near to or within the site boundaries.  </v>
      </c>
      <c r="AG24" s="30" t="str">
        <f t="shared" si="9"/>
        <v>A jet wash provides high pressure water to remove IAS from a piece of equipment - often watercraft. This variation has its own power supply and can be easily moved around site, but requires a connection to a running water source and appropriate drainage.</v>
      </c>
      <c r="AH24">
        <f>IF(AI24="", "", MAX($AH$3:AH23)+1)</f>
        <v>18</v>
      </c>
      <c r="AI24" t="str">
        <f t="shared" si="10"/>
        <v>THIS RECOMMENDATION REQUIRES DRAINAGE TO BE PRESENT. 
This recommendation may be especially important in events where large numbers of craft are being brought in and out of the water, such as a regatta, and multiple watercraft cleaning facilities may be required (as long as the necessary supporting infrastructure is present).</v>
      </c>
      <c r="AJ24" s="30" t="str">
        <f t="shared" si="11"/>
        <v xml:space="preserve">THIS RECOMMENDATION REQUIRES COLD RUNNING WATER AND DRAINAGE TO BE PRESENT.
High pressure water can cause harm. Clear guidance and health and safety procedures must be in place for the use of jet wash equipment.  </v>
      </c>
      <c r="AK24" s="25" t="s">
        <v>83</v>
      </c>
    </row>
    <row r="25" spans="1:37" x14ac:dyDescent="0.3">
      <c r="A25">
        <v>19</v>
      </c>
      <c r="B25" s="52" t="str">
        <f>IF('Activity Results'!$BM$92&gt;0, 'Activity Results'!BG92, 0)</f>
        <v>Water-less cleaning systems</v>
      </c>
      <c r="C25" s="42" t="str">
        <f>IF('Activity Results'!$BM$92&gt;0, 'Activity Results'!BH92, 0)</f>
        <v>Consider the inclusion of physical washdown facilities in your biosecurity plan which are appropriate to their needs and capability
Consider the placement of facilities to ensure that they provide ‘Blueways users’ with the easiest usage opportunities</v>
      </c>
      <c r="D25" s="42" t="str">
        <f>IF('Activity Results'!$BM$92&gt;0, 'Activity Results'!BI92, 0)</f>
        <v>Principle 3</v>
      </c>
      <c r="E25" s="42" t="str">
        <f>IF('Activity Results'!$BM$92&gt;0, 'Activity Results'!BJ92, 0)</f>
        <v>Section 7.2.6</v>
      </c>
      <c r="F25" s="42" t="str">
        <f>IF('Activity Results'!$BM$92&gt;0, 'Activity Results'!BK92, 0)</f>
        <v>Grabber tools and brushes are used to remove visually identified plant fragments, animals and mud. Subsequently, water lying in the boat is drained (wastewater is disposed of appropriately) and vacuumed and then the watercraft is dried.</v>
      </c>
      <c r="G25" s="53" t="str">
        <f>IF('Activity Results'!$BM$92&gt;0, 'Activity Results'!BL92, 0)</f>
        <v>Drying can be achieved passively, by leaving the boat to dry for at least 5-7 days before use.  However, boats are often used in multiple waterbodies within a 5 day period so active drying techniques , such as using towels and sponges might be more practical to allow boaters to go on the water more frequently.  However, the reason for drying should be to ensure IAS have desiccated - manually drying should be considered with caution as IAS may survive the process</v>
      </c>
      <c r="H25" s="30" t="s">
        <v>83</v>
      </c>
      <c r="J25">
        <v>19</v>
      </c>
      <c r="K25" s="52" t="s">
        <v>45</v>
      </c>
      <c r="L25" s="42" t="s">
        <v>203</v>
      </c>
      <c r="M25" s="42" t="s">
        <v>194</v>
      </c>
      <c r="N25" s="42" t="s">
        <v>262</v>
      </c>
      <c r="O25" s="42" t="s">
        <v>91</v>
      </c>
      <c r="P25" s="53" t="s">
        <v>250</v>
      </c>
      <c r="Q25" s="30" t="s">
        <v>83</v>
      </c>
      <c r="R25">
        <v>19</v>
      </c>
      <c r="S25" s="63">
        <f>IF(T25="", "", MAX($S$3:S24)+1)</f>
        <v>19</v>
      </c>
      <c r="T25" t="str">
        <f t="shared" si="0"/>
        <v>Water-less cleaning systems</v>
      </c>
      <c r="U25" s="30" t="str">
        <f t="shared" si="1"/>
        <v>Mobile jet wash - with own water supply</v>
      </c>
      <c r="V25" s="63">
        <f>IF(W25="", "", MAX($V$3:V24)+1)</f>
        <v>19</v>
      </c>
      <c r="W25" t="str">
        <f t="shared" si="2"/>
        <v>Consider the inclusion of physical washdown facilities in your biosecurity plan which are appropriate to their needs and capability
Consider the placement of facilities to ensure that they provide ‘Blueways users’ with the easiest usage opportunities</v>
      </c>
      <c r="X25" s="30" t="str">
        <f t="shared" si="3"/>
        <v>Consider the inclusion of physical washdown facilities in your biosecurity plan which are appropriate to their needs and capability</v>
      </c>
      <c r="Y25" s="63">
        <f>IF(Z25="", "", MAX($Y$3:Y24)+1)</f>
        <v>19</v>
      </c>
      <c r="Z25" t="str">
        <f t="shared" si="4"/>
        <v>Principle 3</v>
      </c>
      <c r="AA25" s="30" t="str">
        <f t="shared" si="5"/>
        <v>Principle 3</v>
      </c>
      <c r="AB25" s="63">
        <f>IF(AC25="", "", MAX($AB$3:AB24)+1)</f>
        <v>19</v>
      </c>
      <c r="AC25" t="str">
        <f t="shared" si="6"/>
        <v>Section 7.2.6</v>
      </c>
      <c r="AD25" s="30" t="str">
        <f t="shared" si="7"/>
        <v>-</v>
      </c>
      <c r="AE25" s="63">
        <f>IF(AF25="", "", MAX($AE$3:AE24)+1)</f>
        <v>19</v>
      </c>
      <c r="AF25" t="str">
        <f t="shared" si="8"/>
        <v>Grabber tools and brushes are used to remove visually identified plant fragments, animals and mud. Subsequently, water lying in the boat is drained (wastewater is disposed of appropriately) and vacuumed and then the watercraft is dried.</v>
      </c>
      <c r="AG25" s="30" t="str">
        <f t="shared" si="9"/>
        <v>A jet wash provides high pressure water to remove IAS from a piece of equipment - often watercraft. This variation has its own water supply but requires an electricity connection and appropriate drainage.</v>
      </c>
      <c r="AH25">
        <f>IF(AI25="", "", MAX($AH$3:AH24)+1)</f>
        <v>19</v>
      </c>
      <c r="AI25" t="str">
        <f t="shared" si="10"/>
        <v>Drying can be achieved passively, by leaving the boat to dry for at least 5-7 days before use.  However, boats are often used in multiple waterbodies within a 5 day period so active drying techniques , such as using towels and sponges might be more practical to allow boaters to go on the water more frequently.  However, the reason for drying should be to ensure IAS have desiccated - manually drying should be considered with caution as IAS may survive the process</v>
      </c>
      <c r="AJ25" s="30" t="str">
        <f t="shared" si="11"/>
        <v xml:space="preserve">THIS RECOMMENDATION REQUIRES ELECTRICITY AND DRAINAGE TO BE PRESENT.
High pressure water can cause harm. Clear guidance and health and safety procedures must be in place for the use of jet wash equipment.  </v>
      </c>
      <c r="AK25" s="25" t="s">
        <v>83</v>
      </c>
    </row>
    <row r="26" spans="1:37" x14ac:dyDescent="0.3">
      <c r="A26">
        <v>20</v>
      </c>
      <c r="B26" s="52" t="str">
        <f>IF('Activity Results'!$BM$93&gt;0, 'Activity Results'!BG93, 0)</f>
        <v>Mobile jet wash - with own water supply and diesel powered</v>
      </c>
      <c r="C26" s="42" t="str">
        <f>IF('Activity Results'!$BM$93&gt;0, 'Activity Results'!BH93, 0)</f>
        <v>Consider the inclusion of physical washdown facilities in your biosecurity plan which are appropriate to their needs and capability</v>
      </c>
      <c r="D26" s="42" t="str">
        <f>IF('Activity Results'!$BM$93&gt;0, 'Activity Results'!BI93, 0)</f>
        <v>Principle 3</v>
      </c>
      <c r="E26" s="42" t="str">
        <f>IF('Activity Results'!$BM$93&gt;0, 'Activity Results'!BJ93, 0)</f>
        <v>-</v>
      </c>
      <c r="F26" s="42" t="str">
        <f>IF('Activity Results'!$BM$93&gt;0, 'Activity Results'!BK93, 0)</f>
        <v xml:space="preserve">A jet wash provides high pressure water to remove IAS from a piece of equipment - often watercraft. This variation is portable (trailer or trolly mounted), only requiring appropriate drainage to be used successfully. </v>
      </c>
      <c r="G26" s="53" t="str">
        <f>IF('Activity Results'!$BM$93&gt;0, 'Activity Results'!BL93, 0)</f>
        <v xml:space="preserve">THIS RECOMMENDATION REQUIRES DRAINAGE TO BE PRESENT.
High pressure water can cause harm. Clear guidance and health and safety procedures must be in place for the use of jet wash equipment.  </v>
      </c>
      <c r="H26" s="30" t="s">
        <v>83</v>
      </c>
      <c r="J26">
        <v>20</v>
      </c>
      <c r="K26" s="52" t="str">
        <f>IF('Infrastructure Results'!$AA$93=1, 'Infrastructure Results'!AJ93, 1)</f>
        <v>Mobile jet wash - with own water supply and diesel powered</v>
      </c>
      <c r="L26" s="42" t="str">
        <f>IF('Infrastructure Results'!$AA$93=1, 'Infrastructure Results'!AK93, 1)</f>
        <v>Consider the inclusion of physical washdown facilities in your biosecurity plan which are appropriate to their needs and capability</v>
      </c>
      <c r="M26" s="42" t="str">
        <f>IF('Infrastructure Results'!$AA$93=1, 'Infrastructure Results'!AL93, 1)</f>
        <v>Principle 3</v>
      </c>
      <c r="N26" s="42" t="str">
        <f>IF('Infrastructure Results'!$AA$93=1, 'Infrastructure Results'!AM93, 1)</f>
        <v>-</v>
      </c>
      <c r="O26" s="42" t="str">
        <f>IF('Infrastructure Results'!$AA$93=1, 'Infrastructure Results'!AN93, 1)</f>
        <v xml:space="preserve">A jet wash provides high pressure water to remove IAS from a piece of equipment - often watercraft. This variation is portable (trailer or trolly mounted), only requiring appropriate drainage to be used successfully. </v>
      </c>
      <c r="P26" s="53" t="str">
        <f>IF('Infrastructure Results'!$AA$93=1, 'Infrastructure Results'!AO93, 1)</f>
        <v xml:space="preserve">THIS RECOMMENDATION REQUIRES DRAINAGE TO BE PRESENT.
High pressure water can cause harm. Clear guidance and health and safety procedures must be in place for the use of jet wash equipment.  </v>
      </c>
      <c r="Q26" s="30" t="s">
        <v>83</v>
      </c>
      <c r="R26">
        <v>20</v>
      </c>
      <c r="S26" s="63">
        <f>IF(T26="", "", MAX($S$3:S25)+1)</f>
        <v>20</v>
      </c>
      <c r="T26" t="str">
        <f t="shared" si="0"/>
        <v>Mobile jet wash - with own water supply and diesel powered</v>
      </c>
      <c r="U26" s="30" t="str">
        <f t="shared" si="1"/>
        <v>Mobile jet wash - needing water supply</v>
      </c>
      <c r="V26" s="63">
        <f>IF(W26="", "", MAX($V$3:V25)+1)</f>
        <v>20</v>
      </c>
      <c r="W26" t="str">
        <f t="shared" si="2"/>
        <v>Consider the inclusion of physical washdown facilities in your biosecurity plan which are appropriate to their needs and capability</v>
      </c>
      <c r="X26" s="30" t="str">
        <f t="shared" si="3"/>
        <v>Consider the inclusion of physical washdown facilities in your biosecurity plan which are appropriate to their needs and capability</v>
      </c>
      <c r="Y26" s="63">
        <f>IF(Z26="", "", MAX($Y$3:Y25)+1)</f>
        <v>20</v>
      </c>
      <c r="Z26" t="str">
        <f t="shared" si="4"/>
        <v>Principle 3</v>
      </c>
      <c r="AA26" s="30" t="str">
        <f t="shared" si="5"/>
        <v>Principle 3</v>
      </c>
      <c r="AB26" s="63">
        <f>IF(AC26="", "", MAX($AB$3:AB25)+1)</f>
        <v>20</v>
      </c>
      <c r="AC26" t="str">
        <f t="shared" si="6"/>
        <v>-</v>
      </c>
      <c r="AD26" s="30" t="str">
        <f t="shared" si="7"/>
        <v>-</v>
      </c>
      <c r="AE26" s="63">
        <f>IF(AF26="", "", MAX($AE$3:AE25)+1)</f>
        <v>20</v>
      </c>
      <c r="AF26" t="str">
        <f t="shared" si="8"/>
        <v xml:space="preserve">A jet wash provides high pressure water to remove IAS from a piece of equipment - often watercraft. This variation is portable (trailer or trolly mounted), only requiring appropriate drainage to be used successfully. </v>
      </c>
      <c r="AG26" s="30" t="str">
        <f t="shared" si="9"/>
        <v xml:space="preserve">A jet wash provides high pressure water to remove IAS from a piece of equipment - often watercraft. This variation requires connection to running water, electricity, and drainage to be used appropriately. </v>
      </c>
      <c r="AH26">
        <f>IF(AI26="", "", MAX($AH$3:AH25)+1)</f>
        <v>20</v>
      </c>
      <c r="AI26" t="str">
        <f t="shared" si="10"/>
        <v xml:space="preserve">THIS RECOMMENDATION REQUIRES DRAINAGE TO BE PRESENT.
High pressure water can cause harm. Clear guidance and health and safety procedures must be in place for the use of jet wash equipment.  </v>
      </c>
      <c r="AJ26" s="30" t="str">
        <f t="shared" si="11"/>
        <v xml:space="preserve">THIS RECOMMENDATION REQUIRES ELECTRICITY, COLD RUNNING WATER, AND DRAINAGE TO BE PRESENT. 
High pressure water can cause harm. Clear guidance and health and safety procedures must be in place for the use of jet wash equipment.  </v>
      </c>
      <c r="AK26" s="25" t="s">
        <v>83</v>
      </c>
    </row>
    <row r="27" spans="1:37" x14ac:dyDescent="0.3">
      <c r="A27">
        <v>21</v>
      </c>
      <c r="B27" s="52" t="str">
        <f>IF('Activity Results'!$BM$94&gt;0, 'Activity Results'!BG94, 0)</f>
        <v>Mobile jet wash - needing water supply and diesel powered</v>
      </c>
      <c r="C27" s="42" t="str">
        <f>IF('Activity Results'!$BM$94&gt;0, 'Activity Results'!BH94, 0)</f>
        <v>Consider the inclusion of physical washdown facilities in your biosecurity plan which are appropriate to their needs and capability</v>
      </c>
      <c r="D27" s="42" t="str">
        <f>IF('Activity Results'!$BM$94&gt;0, 'Activity Results'!BI94, 0)</f>
        <v>Principle 3</v>
      </c>
      <c r="E27" s="42" t="str">
        <f>IF('Activity Results'!$BM$94&gt;0, 'Activity Results'!BJ94, 0)</f>
        <v>-</v>
      </c>
      <c r="F27" s="42" t="str">
        <f>IF('Activity Results'!$BM$94&gt;0, 'Activity Results'!BK94, 0)</f>
        <v>A jet wash provides high pressure water to remove IAS from a piece of equipment - often watercraft. This variation has its own power supply and can be easily moved around site, but requires a connection to a running water source and appropriate drainage.</v>
      </c>
      <c r="G27" s="53" t="str">
        <f>IF('Activity Results'!$BM$94&gt;0, 'Activity Results'!BL94, 0)</f>
        <v xml:space="preserve">THIS RECOMMENDATION REQUIRES COLD RUNNING WATER AND DRAINAGE TO BE PRESENT.
High pressure water can cause harm. Clear guidance and health and safety procedures must be in place for the use of jet wash equipment.  </v>
      </c>
      <c r="H27" s="30" t="s">
        <v>83</v>
      </c>
      <c r="J27">
        <v>21</v>
      </c>
      <c r="K27" s="52" t="str">
        <f>IF(AND('Infrastructure Results'!$I$94=1, 'Infrastructure Results'!$AA$94=1), 'Infrastructure Results'!AJ94, 1)</f>
        <v>Mobile jet wash - needing water supply and diesel powered</v>
      </c>
      <c r="L27" s="42" t="str">
        <f>IF(AND('Infrastructure Results'!$I$94=1, 'Infrastructure Results'!$AA$94=1), 'Infrastructure Results'!AK94, 1)</f>
        <v>Consider the inclusion of physical washdown facilities in your biosecurity plan which are appropriate to their needs and capability</v>
      </c>
      <c r="M27" s="42" t="str">
        <f>IF(AND('Infrastructure Results'!$I$94=1, 'Infrastructure Results'!$AA$94=1), 'Infrastructure Results'!AL94, 1)</f>
        <v>Principle 3</v>
      </c>
      <c r="N27" s="42" t="str">
        <f>IF(AND('Infrastructure Results'!$I$94=1, 'Infrastructure Results'!$AA$94=1), 'Infrastructure Results'!AM94, 1)</f>
        <v>-</v>
      </c>
      <c r="O27" s="42" t="str">
        <f>IF(AND('Infrastructure Results'!$I$94=1, 'Infrastructure Results'!$AA$94=1), 'Infrastructure Results'!AN94, 1)</f>
        <v>A jet wash provides high pressure water to remove IAS from a piece of equipment - often watercraft. This variation has its own power supply and can be easily moved around site, but requires a connection to a running water source and appropriate drainage.</v>
      </c>
      <c r="P27" s="53" t="str">
        <f>IF(AND('Infrastructure Results'!$I$94=1, 'Infrastructure Results'!$AA$94=1), 'Infrastructure Results'!AO94, 1)</f>
        <v xml:space="preserve">THIS RECOMMENDATION REQUIRES COLD RUNNING WATER AND DRAINAGE TO BE PRESENT.
High pressure water can cause harm. Clear guidance and health and safety procedures must be in place for the use of jet wash equipment.  </v>
      </c>
      <c r="Q27" s="30" t="s">
        <v>83</v>
      </c>
      <c r="R27">
        <v>21</v>
      </c>
      <c r="S27" s="63">
        <f>IF(T27="", "", MAX($S$3:S26)+1)</f>
        <v>21</v>
      </c>
      <c r="T27" t="str">
        <f t="shared" si="0"/>
        <v>Mobile jet wash - needing water supply and diesel powered</v>
      </c>
      <c r="U27" s="30" t="str">
        <f t="shared" si="1"/>
        <v>Tyre troughs - disinfectant</v>
      </c>
      <c r="V27" s="63">
        <f>IF(W27="", "", MAX($V$3:V26)+1)</f>
        <v>21</v>
      </c>
      <c r="W27" t="str">
        <f t="shared" si="2"/>
        <v>Consider the inclusion of physical washdown facilities in your biosecurity plan which are appropriate to their needs and capability</v>
      </c>
      <c r="X27" s="30" t="str">
        <f t="shared" si="3"/>
        <v>Consider the inclusion of physical washdown facilities in your biosecurity plan which are appropriate to their needs and capability</v>
      </c>
      <c r="Y27" s="63">
        <f>IF(Z27="", "", MAX($Y$3:Y26)+1)</f>
        <v>21</v>
      </c>
      <c r="Z27" t="str">
        <f t="shared" si="4"/>
        <v>Principle 3</v>
      </c>
      <c r="AA27" s="30" t="str">
        <f t="shared" si="5"/>
        <v>Principle 3</v>
      </c>
      <c r="AB27" s="63">
        <f>IF(AC27="", "", MAX($AB$3:AB26)+1)</f>
        <v>21</v>
      </c>
      <c r="AC27" t="str">
        <f t="shared" si="6"/>
        <v>-</v>
      </c>
      <c r="AD27" s="30" t="str">
        <f t="shared" si="7"/>
        <v>Section 7.2.8.3</v>
      </c>
      <c r="AE27" s="63">
        <f>IF(AF27="", "", MAX($AE$3:AE26)+1)</f>
        <v>21</v>
      </c>
      <c r="AF27" t="str">
        <f t="shared" si="8"/>
        <v>A jet wash provides high pressure water to remove IAS from a piece of equipment - often watercraft. This variation has its own power supply and can be easily moved around site, but requires a connection to a running water source and appropriate drainage.</v>
      </c>
      <c r="AG27" s="30" t="str">
        <f t="shared" si="9"/>
        <v xml:space="preserve">Disinfectant tyre troughs provide an option for the reduction of pathogenic organisms that may be harboured in the tread of tyres. This option is only relevant where the control of microorganisms / pathogens is the endpoint. </v>
      </c>
      <c r="AH27">
        <f>IF(AI27="", "", MAX($AH$3:AH26)+1)</f>
        <v>21</v>
      </c>
      <c r="AI27" t="str">
        <f t="shared" si="10"/>
        <v xml:space="preserve">THIS RECOMMENDATION REQUIRES COLD RUNNING WATER AND DRAINAGE TO BE PRESENT.
High pressure water can cause harm. Clear guidance and health and safety procedures must be in place for the use of jet wash equipment.  </v>
      </c>
      <c r="AJ27" s="30" t="str">
        <f t="shared" si="11"/>
        <v>THIS RECOMMENDATION REQUIRES COLD RUNNING WATER AND DRAINAGE TO BE PRESENT. 
The continual upkeep and maintenance of tyre troughs comes with a high operational burden particularly when considering the number of Blueways; therefore for day-to-day, baseline biosecurity this option is probably excessive.</v>
      </c>
      <c r="AK27" s="25" t="s">
        <v>83</v>
      </c>
    </row>
    <row r="28" spans="1:37" x14ac:dyDescent="0.3">
      <c r="A28">
        <v>22</v>
      </c>
      <c r="B28" s="52" t="str">
        <f>IF('Activity Results'!$BM$95&gt;0, 'Activity Results'!BG95, 0)</f>
        <v>Mobile jet wash - with own water supply</v>
      </c>
      <c r="C28" s="42" t="str">
        <f>IF('Activity Results'!$BM$95&gt;0, 'Activity Results'!BH95, 0)</f>
        <v>Consider the inclusion of physical washdown facilities in your biosecurity plan which are appropriate to their needs and capability</v>
      </c>
      <c r="D28" s="42" t="str">
        <f>IF('Activity Results'!$BM$95&gt;0, 'Activity Results'!BI95, 0)</f>
        <v>Principle 3</v>
      </c>
      <c r="E28" s="42" t="str">
        <f>IF('Activity Results'!$BM$95&gt;0, 'Activity Results'!BJ95, 0)</f>
        <v>-</v>
      </c>
      <c r="F28" s="42" t="str">
        <f>IF('Activity Results'!$BM$95&gt;0, 'Activity Results'!BK95, 0)</f>
        <v>A jet wash provides high pressure water to remove IAS from a piece of equipment - often watercraft. This variation has its own water supply but requires an electricity connection and appropriate drainage.</v>
      </c>
      <c r="G28" s="53" t="str">
        <f>IF('Activity Results'!$BM$95&gt;0, 'Activity Results'!BL95, 0)</f>
        <v xml:space="preserve">THIS RECOMMENDATION REQUIRES ELECTRICITY AND DRAINAGE TO BE PRESENT.
High pressure water can cause harm. Clear guidance and health and safety procedures must be in place for the use of jet wash equipment.  </v>
      </c>
      <c r="H28" s="30" t="s">
        <v>83</v>
      </c>
      <c r="J28">
        <v>22</v>
      </c>
      <c r="K28" s="52" t="str">
        <f>IF(AND('Infrastructure Results'!$C$95=1, 'Infrastructure Results'!$AA$95=1), 'Infrastructure Results'!AJ95, 1)</f>
        <v>Mobile jet wash - with own water supply</v>
      </c>
      <c r="L28" s="42" t="str">
        <f>IF(AND('Infrastructure Results'!$C$95=1, 'Infrastructure Results'!$AA$95=1), 'Infrastructure Results'!AK95, 1)</f>
        <v>Consider the inclusion of physical washdown facilities in your biosecurity plan which are appropriate to their needs and capability</v>
      </c>
      <c r="M28" s="42" t="str">
        <f>IF(AND('Infrastructure Results'!$C$95=1, 'Infrastructure Results'!$AA$95=1), 'Infrastructure Results'!AL95, 1)</f>
        <v>Principle 3</v>
      </c>
      <c r="N28" s="42" t="str">
        <f>IF(AND('Infrastructure Results'!$C$95=1, 'Infrastructure Results'!$AA$95=1), 'Infrastructure Results'!AM95, 1)</f>
        <v>-</v>
      </c>
      <c r="O28" s="42" t="str">
        <f>IF(AND('Infrastructure Results'!$C$95=1, 'Infrastructure Results'!$AA$95=1), 'Infrastructure Results'!AN95, 1)</f>
        <v>A jet wash provides high pressure water to remove IAS from a piece of equipment - often watercraft. This variation has its own water supply but requires an electricity connection and appropriate drainage.</v>
      </c>
      <c r="P28" s="53" t="str">
        <f>IF(AND('Infrastructure Results'!$C$95=1, 'Infrastructure Results'!$AA$95=1), 'Infrastructure Results'!AO95, 1)</f>
        <v xml:space="preserve">THIS RECOMMENDATION REQUIRES ELECTRICITY AND DRAINAGE TO BE PRESENT.
High pressure water can cause harm. Clear guidance and health and safety procedures must be in place for the use of jet wash equipment.  </v>
      </c>
      <c r="Q28" s="30" t="s">
        <v>83</v>
      </c>
      <c r="R28">
        <v>22</v>
      </c>
      <c r="S28" s="63">
        <f>IF(T28="", "", MAX($S$3:S27)+1)</f>
        <v>22</v>
      </c>
      <c r="T28" t="str">
        <f t="shared" si="0"/>
        <v>Mobile jet wash - with own water supply</v>
      </c>
      <c r="U28" s="30" t="str">
        <f t="shared" si="1"/>
        <v>Waste procedures</v>
      </c>
      <c r="V28" s="63">
        <f>IF(W28="", "", MAX($V$3:V27)+1)</f>
        <v>22</v>
      </c>
      <c r="W28" t="str">
        <f t="shared" si="2"/>
        <v>Consider the inclusion of physical washdown facilities in your biosecurity plan which are appropriate to their needs and capability</v>
      </c>
      <c r="X28" s="30" t="str">
        <f t="shared" si="3"/>
        <v>Consider the disposal of IAS waste carefully - ensure that live or viable IAS are not transported off-site</v>
      </c>
      <c r="Y28" s="63">
        <f>IF(Z28="", "", MAX($Y$3:Y27)+1)</f>
        <v>22</v>
      </c>
      <c r="Z28" t="str">
        <f t="shared" si="4"/>
        <v>Principle 3</v>
      </c>
      <c r="AA28" s="30" t="str">
        <f t="shared" si="5"/>
        <v>Principle 3</v>
      </c>
      <c r="AB28" s="63">
        <f>IF(AC28="", "", MAX($AB$3:AB27)+1)</f>
        <v>22</v>
      </c>
      <c r="AC28" t="str">
        <f t="shared" si="6"/>
        <v>-</v>
      </c>
      <c r="AD28" s="30" t="str">
        <f t="shared" si="7"/>
        <v>-</v>
      </c>
      <c r="AE28" s="63">
        <f>IF(AF28="", "", MAX($AE$3:AE27)+1)</f>
        <v>22</v>
      </c>
      <c r="AF28" t="str">
        <f t="shared" si="8"/>
        <v>A jet wash provides high pressure water to remove IAS from a piece of equipment - often watercraft. This variation has its own water supply but requires an electricity connection and appropriate drainage.</v>
      </c>
      <c r="AG28" s="30" t="str">
        <f t="shared" si="9"/>
        <v>Waste procedures should be considered for IAS so they can be disposed of appropriately and not transferred to other sites.</v>
      </c>
      <c r="AH28">
        <f>IF(AI28="", "", MAX($AH$3:AH27)+1)</f>
        <v>22</v>
      </c>
      <c r="AI28" t="str">
        <f t="shared" si="10"/>
        <v xml:space="preserve">THIS RECOMMENDATION REQUIRES ELECTRICITY AND DRAINAGE TO BE PRESENT.
High pressure water can cause harm. Clear guidance and health and safety procedures must be in place for the use of jet wash equipment.  </v>
      </c>
      <c r="AJ28" s="30" t="str">
        <f t="shared" si="11"/>
        <v xml:space="preserve">This may involve outsourcing this to a professional waste disposal company. </v>
      </c>
      <c r="AK28" s="25" t="s">
        <v>83</v>
      </c>
    </row>
    <row r="29" spans="1:37" x14ac:dyDescent="0.3">
      <c r="A29">
        <v>23</v>
      </c>
      <c r="B29" s="52" t="str">
        <f>IF('Activity Results'!$BM$96&gt;0, 'Activity Results'!BG96, 0)</f>
        <v>Mobile jet wash - needing water supply</v>
      </c>
      <c r="C29" s="42" t="str">
        <f>IF('Activity Results'!$BM$96&gt;0, 'Activity Results'!BH96, 0)</f>
        <v>Consider the inclusion of physical washdown facilities in your biosecurity plan which are appropriate to their needs and capability</v>
      </c>
      <c r="D29" s="42" t="str">
        <f>IF('Activity Results'!$BM$96&gt;0, 'Activity Results'!BI96, 0)</f>
        <v>Principle 3</v>
      </c>
      <c r="E29" s="42" t="str">
        <f>IF('Activity Results'!$BM$96&gt;0, 'Activity Results'!BJ96, 0)</f>
        <v>-</v>
      </c>
      <c r="F29" s="42" t="str">
        <f>IF('Activity Results'!$BM$96&gt;0, 'Activity Results'!BK96, 0)</f>
        <v xml:space="preserve">A jet wash provides high pressure water to remove IAS from a piece of equipment - often watercraft. This variation requires connection to running water, electricity, and drainage to be used appropriately. </v>
      </c>
      <c r="G29" s="53" t="str">
        <f>IF('Activity Results'!$BM$96&gt;0, 'Activity Results'!BL96, 0)</f>
        <v xml:space="preserve">THIS RECOMMENDATION REQUIRES ELECTRICITY, COLD RUNNING WATER, AND DRAINAGE TO BE PRESENT. 
High pressure water can cause harm. Clear guidance and health and safety procedures must be in place for the use of jet wash equipment.  </v>
      </c>
      <c r="H29" s="30" t="s">
        <v>83</v>
      </c>
      <c r="J29">
        <v>23</v>
      </c>
      <c r="K29" s="52" t="str">
        <f>IF(AND('Infrastructure Results'!$C$96=1, 'Infrastructure Results'!$I$96=1, 'Infrastructure Results'!$AA$96=1), 'Infrastructure Results'!AJ96, 1)</f>
        <v>Mobile jet wash - needing water supply</v>
      </c>
      <c r="L29" s="42" t="str">
        <f>IF(AND('Infrastructure Results'!$C$96=1, 'Infrastructure Results'!$I$96=1, 'Infrastructure Results'!$AA$96=1), 'Infrastructure Results'!AK96, 1)</f>
        <v>Consider the inclusion of physical washdown facilities in your biosecurity plan which are appropriate to their needs and capability</v>
      </c>
      <c r="M29" s="42" t="str">
        <f>IF(AND('Infrastructure Results'!$C$96=1, 'Infrastructure Results'!$I$96=1, 'Infrastructure Results'!$AA$96=1), 'Infrastructure Results'!AL96, 1)</f>
        <v>Principle 3</v>
      </c>
      <c r="N29" s="42" t="str">
        <f>IF(AND('Infrastructure Results'!$C$96=1, 'Infrastructure Results'!$I$96=1, 'Infrastructure Results'!$AA$96=1), 'Infrastructure Results'!AM96, 1)</f>
        <v>-</v>
      </c>
      <c r="O29" s="42" t="str">
        <f>IF(AND('Infrastructure Results'!$C$96=1, 'Infrastructure Results'!$I$96=1, 'Infrastructure Results'!$AA$96=1), 'Infrastructure Results'!AN96, 1)</f>
        <v xml:space="preserve">A jet wash provides high pressure water to remove IAS from a piece of equipment - often watercraft. This variation requires connection to running water, electricity, and drainage to be used appropriately. </v>
      </c>
      <c r="P29" s="53" t="str">
        <f>IF(AND('Infrastructure Results'!$C$96=1, 'Infrastructure Results'!$I$96=1, 'Infrastructure Results'!$AA$96=1), 'Infrastructure Results'!AO96, 1)</f>
        <v xml:space="preserve">THIS RECOMMENDATION REQUIRES ELECTRICITY, COLD RUNNING WATER, AND DRAINAGE TO BE PRESENT. 
High pressure water can cause harm. Clear guidance and health and safety procedures must be in place for the use of jet wash equipment.  </v>
      </c>
      <c r="Q29" s="30" t="s">
        <v>83</v>
      </c>
      <c r="R29">
        <v>23</v>
      </c>
      <c r="S29" s="63">
        <f>IF(T29="", "", MAX($S$3:S28)+1)</f>
        <v>23</v>
      </c>
      <c r="T29" t="str">
        <f t="shared" si="0"/>
        <v>Mobile jet wash - needing water supply</v>
      </c>
      <c r="U29" s="30" t="str">
        <f t="shared" si="1"/>
        <v>Biosecurity kits</v>
      </c>
      <c r="V29" s="63">
        <f>IF(W29="", "", MAX($V$3:V28)+1)</f>
        <v>23</v>
      </c>
      <c r="W29" t="str">
        <f t="shared" si="2"/>
        <v>Consider the inclusion of physical washdown facilities in your biosecurity plan which are appropriate to their needs and capability</v>
      </c>
      <c r="X29" s="30" t="str">
        <f t="shared" si="3"/>
        <v>Consider providing biosecurity kits to all operational staff and visiting contractors</v>
      </c>
      <c r="Y29" s="63">
        <f>IF(Z29="", "", MAX($Y$3:Y28)+1)</f>
        <v>23</v>
      </c>
      <c r="Z29" t="str">
        <f t="shared" si="4"/>
        <v>Principle 3</v>
      </c>
      <c r="AA29" s="30" t="str">
        <f t="shared" si="5"/>
        <v>Principle 2</v>
      </c>
      <c r="AB29" s="63">
        <f>IF(AC29="", "", MAX($AB$3:AB28)+1)</f>
        <v>23</v>
      </c>
      <c r="AC29" t="str">
        <f t="shared" si="6"/>
        <v>-</v>
      </c>
      <c r="AD29" s="30" t="str">
        <f t="shared" si="7"/>
        <v>Section 7.2.7</v>
      </c>
      <c r="AE29" s="63">
        <f>IF(AF29="", "", MAX($AE$3:AE28)+1)</f>
        <v>23</v>
      </c>
      <c r="AF29" t="str">
        <f t="shared" si="8"/>
        <v xml:space="preserve">A jet wash provides high pressure water to remove IAS from a piece of equipment - often watercraft. This variation requires connection to running water, electricity, and drainage to be used appropriately. </v>
      </c>
      <c r="AG29" s="30" t="str">
        <f t="shared" si="9"/>
        <v>These kits should be activity focused and provide practical and informational resources that encourage the implementation of biosecurity practices.</v>
      </c>
      <c r="AH29">
        <f>IF(AI29="", "", MAX($AH$3:AH28)+1)</f>
        <v>23</v>
      </c>
      <c r="AI29" t="str">
        <f t="shared" si="10"/>
        <v xml:space="preserve">THIS RECOMMENDATION REQUIRES ELECTRICITY, COLD RUNNING WATER, AND DRAINAGE TO BE PRESENT. 
High pressure water can cause harm. Clear guidance and health and safety procedures must be in place for the use of jet wash equipment.  </v>
      </c>
      <c r="AJ29" s="30" t="str">
        <f t="shared" si="11"/>
        <v xml:space="preserve">The kits may include items like: a portable boot brush, a disinfectant spray, IAS identification documents, biosecurity use instructions, reporting procedures, etc. </v>
      </c>
      <c r="AK29" s="25" t="s">
        <v>83</v>
      </c>
    </row>
    <row r="30" spans="1:37" x14ac:dyDescent="0.3">
      <c r="A30">
        <v>24</v>
      </c>
      <c r="B30" s="52" t="str">
        <f>IF('Activity Results'!$BM$97&gt;0, 'Activity Results'!BG97, 0)</f>
        <v>Tyre troughs - disinfectant</v>
      </c>
      <c r="C30" s="42" t="str">
        <f>IF('Activity Results'!$BM$97&gt;0, 'Activity Results'!BH97, 0)</f>
        <v>Consider the inclusion of physical washdown facilities in your biosecurity plan which are appropriate to their needs and capability</v>
      </c>
      <c r="D30" s="42" t="str">
        <f>IF('Activity Results'!$BM$97&gt;0, 'Activity Results'!BI97, 0)</f>
        <v>Principle 3</v>
      </c>
      <c r="E30" s="42" t="str">
        <f>IF('Activity Results'!$BM$97&gt;0, 'Activity Results'!BJ97, 0)</f>
        <v>Section 7.2.8.3</v>
      </c>
      <c r="F30" s="42" t="str">
        <f>IF('Activity Results'!$BM$97&gt;0, 'Activity Results'!BK97, 0)</f>
        <v xml:space="preserve">Disinfectant tyre troughs provide an option for the reduction of pathogenic organisms that may be harboured in the tread of tyres. This option is only relevant where the control of microorganisms / pathogens is the endpoint. </v>
      </c>
      <c r="G30" s="53" t="str">
        <f>IF('Activity Results'!$BM$97&gt;0, 'Activity Results'!BL97, 0)</f>
        <v>THIS RECOMMENDATION REQUIRES COLD RUNNING WATER AND DRAINAGE TO BE PRESENT. 
The continual upkeep and maintenance of tyre troughs comes with a high operational burden particularly when considering the number of Blueways; therefore for day-to-day, baseline biosecurity this option is probably excessive.</v>
      </c>
      <c r="H30" s="30" t="s">
        <v>83</v>
      </c>
      <c r="J30">
        <v>24</v>
      </c>
      <c r="K30" s="52" t="str">
        <f>IF(AND('Infrastructure Results'!$I$97=1, 'Infrastructure Results'!$AA$97=1), 'Infrastructure Results'!AJ97, 1)</f>
        <v>Tyre troughs - disinfectant</v>
      </c>
      <c r="L30" s="42" t="str">
        <f>IF(AND('Infrastructure Results'!$I$97=1, 'Infrastructure Results'!$AA$97=1), 'Infrastructure Results'!AK97, 1)</f>
        <v>Consider the inclusion of physical washdown facilities in your biosecurity plan which are appropriate to their needs and capability</v>
      </c>
      <c r="M30" s="42" t="str">
        <f>IF(AND('Infrastructure Results'!$I$97=1, 'Infrastructure Results'!$AA$97=1), 'Infrastructure Results'!AL97, 1)</f>
        <v>Principle 3</v>
      </c>
      <c r="N30" s="42" t="str">
        <f>IF(AND('Infrastructure Results'!$I$97=1, 'Infrastructure Results'!$AA$97=1), 'Infrastructure Results'!AM97, 1)</f>
        <v>Section 7.2.8.3</v>
      </c>
      <c r="O30" s="42" t="str">
        <f>IF(AND('Infrastructure Results'!$I$97=1, 'Infrastructure Results'!$AA$97=1), 'Infrastructure Results'!AN97, 1)</f>
        <v xml:space="preserve">Disinfectant tyre troughs provide an option for the reduction of pathogenic organisms that may be harboured in the tread of tyres. This option is only relevant where the control of microorganisms / pathogens is the endpoint. </v>
      </c>
      <c r="P30" s="53" t="str">
        <f>IF(AND('Infrastructure Results'!$I$97=1, 'Infrastructure Results'!$AA$97=1), 'Infrastructure Results'!AO97, 1)</f>
        <v>THIS RECOMMENDATION REQUIRES COLD RUNNING WATER AND DRAINAGE TO BE PRESENT. 
The continual upkeep and maintenance of tyre troughs comes with a high operational burden particularly when considering the number of Blueways; therefore for day-to-day, baseline biosecurity this option is probably excessive.</v>
      </c>
      <c r="Q30" s="30" t="s">
        <v>83</v>
      </c>
      <c r="R30">
        <v>24</v>
      </c>
      <c r="S30" s="63">
        <f>IF(T30="", "", MAX($S$3:S29)+1)</f>
        <v>24</v>
      </c>
      <c r="T30" t="str">
        <f t="shared" si="0"/>
        <v>Tyre troughs - disinfectant</v>
      </c>
      <c r="U30" s="30" t="str">
        <f t="shared" si="1"/>
        <v>Appoint a biosecurity manager</v>
      </c>
      <c r="V30" s="63">
        <f>IF(W30="", "", MAX($V$3:V29)+1)</f>
        <v>24</v>
      </c>
      <c r="W30" t="str">
        <f t="shared" si="2"/>
        <v>Consider the inclusion of physical washdown facilities in your biosecurity plan which are appropriate to their needs and capability</v>
      </c>
      <c r="X30" s="30" t="str">
        <f t="shared" si="3"/>
        <v>Consider the appointment of a biosecurity manager to oversee the process of biosecurity plan development and implementation at Blueway(s)</v>
      </c>
      <c r="Y30" s="63">
        <f>IF(Z30="", "", MAX($Y$3:Y29)+1)</f>
        <v>24</v>
      </c>
      <c r="Z30" t="str">
        <f t="shared" si="4"/>
        <v>Principle 3</v>
      </c>
      <c r="AA30" s="30" t="str">
        <f t="shared" si="5"/>
        <v>Principle 4</v>
      </c>
      <c r="AB30" s="63">
        <f>IF(AC30="", "", MAX($AB$3:AB29)+1)</f>
        <v>24</v>
      </c>
      <c r="AC30" t="str">
        <f t="shared" si="6"/>
        <v>Section 7.2.8.3</v>
      </c>
      <c r="AD30" s="30" t="str">
        <f t="shared" si="7"/>
        <v>Section 8.3</v>
      </c>
      <c r="AE30" s="63">
        <f>IF(AF30="", "", MAX($AE$3:AE29)+1)</f>
        <v>24</v>
      </c>
      <c r="AF30" t="str">
        <f t="shared" si="8"/>
        <v xml:space="preserve">Disinfectant tyre troughs provide an option for the reduction of pathogenic organisms that may be harboured in the tread of tyres. This option is only relevant where the control of microorganisms / pathogens is the endpoint. </v>
      </c>
      <c r="AG30" s="30" t="str">
        <f t="shared" si="9"/>
        <v>A biosecurity manager will oversee the implementation of biosecurity, ensure maintenance and monitoring is completed and that messaging to 'activity providers' and 'Blueway users' is effective. 
This high-level role can be at whatever scale the developer deems appropriate but should hold the responsibility for implementing and managing the biosecurity strategy as well as owning and updating strategic biosecurity plans.</v>
      </c>
      <c r="AH30">
        <f>IF(AI30="", "", MAX($AH$3:AH29)+1)</f>
        <v>24</v>
      </c>
      <c r="AI30" t="str">
        <f t="shared" si="10"/>
        <v>THIS RECOMMENDATION REQUIRES COLD RUNNING WATER AND DRAINAGE TO BE PRESENT. 
The continual upkeep and maintenance of tyre troughs comes with a high operational burden particularly when considering the number of Blueways; therefore for day-to-day, baseline biosecurity this option is probably excessive.</v>
      </c>
      <c r="AJ30" s="30" t="str">
        <f t="shared" si="11"/>
        <v>The appointee should have operational knowledge of the Blueways Sites and be able to provide advice on pathway management at the site-scale. This high-level role an be at whatever scale the developer deems appropriate but should not hold the responsibility for implementing and managing the biosecurity strategy as well as owning and updating strategic biosecurity plans.</v>
      </c>
      <c r="AK30" s="25" t="s">
        <v>83</v>
      </c>
    </row>
    <row r="31" spans="1:37" x14ac:dyDescent="0.3">
      <c r="A31" s="23"/>
      <c r="B31" s="52" t="s">
        <v>198</v>
      </c>
      <c r="C31" s="42" t="s">
        <v>198</v>
      </c>
      <c r="D31" s="42" t="s">
        <v>198</v>
      </c>
      <c r="E31" s="42" t="s">
        <v>198</v>
      </c>
      <c r="F31" s="42" t="s">
        <v>198</v>
      </c>
      <c r="G31" s="53" t="s">
        <v>198</v>
      </c>
      <c r="H31" s="30" t="s">
        <v>83</v>
      </c>
      <c r="J31" s="23"/>
      <c r="K31" s="52" t="s">
        <v>199</v>
      </c>
      <c r="L31" s="42" t="s">
        <v>199</v>
      </c>
      <c r="M31" s="42" t="s">
        <v>199</v>
      </c>
      <c r="N31" s="42" t="s">
        <v>199</v>
      </c>
      <c r="O31" s="42" t="s">
        <v>199</v>
      </c>
      <c r="P31" s="53" t="s">
        <v>199</v>
      </c>
      <c r="Q31" s="30" t="s">
        <v>83</v>
      </c>
      <c r="R31" s="23"/>
      <c r="S31" s="63" t="str">
        <f>IF(T31="", "", MAX($S$3:S30)+1)</f>
        <v/>
      </c>
      <c r="T31" t="str">
        <f t="shared" si="0"/>
        <v/>
      </c>
      <c r="U31" s="30" t="str">
        <f t="shared" si="1"/>
        <v>Having a network of site guardians and volunteers</v>
      </c>
      <c r="V31" s="63" t="str">
        <f>IF(W31="", "", MAX($V$3:V30)+1)</f>
        <v/>
      </c>
      <c r="W31" t="str">
        <f t="shared" si="2"/>
        <v/>
      </c>
      <c r="X31" s="30" t="str">
        <f t="shared" si="3"/>
        <v>Consider engaging volunteers or implementing site guardianship to facilitate biosecurity at Blueways
Engage with local community groups in an effort to reach a wider audience</v>
      </c>
      <c r="Y31" s="63" t="str">
        <f>IF(Z31="", "", MAX($Y$3:Y30)+1)</f>
        <v/>
      </c>
      <c r="Z31" t="str">
        <f t="shared" si="4"/>
        <v/>
      </c>
      <c r="AA31" s="30" t="str">
        <f t="shared" si="5"/>
        <v>Principle 4</v>
      </c>
      <c r="AB31" s="63" t="str">
        <f>IF(AC31="", "", MAX($AB$3:AB30)+1)</f>
        <v/>
      </c>
      <c r="AC31" t="str">
        <f t="shared" si="6"/>
        <v/>
      </c>
      <c r="AD31" s="30" t="str">
        <f t="shared" si="7"/>
        <v>Section 8.5</v>
      </c>
      <c r="AE31" s="63" t="str">
        <f>IF(AF31="", "", MAX($AE$3:AE30)+1)</f>
        <v/>
      </c>
      <c r="AF31" t="str">
        <f t="shared" si="8"/>
        <v/>
      </c>
      <c r="AG31" s="30" t="str">
        <f t="shared" si="9"/>
        <v xml:space="preserve">These volunteers could be relied on to provide support at the Blueways sites, to assist 'Blueway users' undertaking Check, Clean, Dry and raise general awareness of IAS.    </v>
      </c>
      <c r="AH31" t="str">
        <f>IF(AI31="", "", MAX($AH$3:AH30)+1)</f>
        <v/>
      </c>
      <c r="AI31" t="str">
        <f t="shared" si="10"/>
        <v/>
      </c>
      <c r="AJ31" s="30" t="str">
        <f t="shared" si="11"/>
        <v>Either as a standalone programme, or by the engagement of local community groups, such as Public Participation Networks.</v>
      </c>
      <c r="AK31" s="25" t="s">
        <v>83</v>
      </c>
    </row>
    <row r="32" spans="1:37" x14ac:dyDescent="0.3">
      <c r="A32">
        <v>25</v>
      </c>
      <c r="B32" s="52" t="str">
        <f>IF('Activity Results'!$BM$99&gt;0, 'Activity Results'!BG99, 0)</f>
        <v>Waste procedures</v>
      </c>
      <c r="C32" s="42" t="str">
        <f>IF('Activity Results'!$BM$99&gt;0, 'Activity Results'!BH99, 0)</f>
        <v>Consider the disposal of IAS waste carefully - ensure that live or viable IAS are not transported off-site</v>
      </c>
      <c r="D32" s="42" t="str">
        <f>IF('Activity Results'!$BM$99&gt;0, 'Activity Results'!BI99, 0)</f>
        <v>Principle 3</v>
      </c>
      <c r="E32" s="42" t="str">
        <f>IF('Activity Results'!$BM$99&gt;0, 'Activity Results'!BJ99, 0)</f>
        <v>-</v>
      </c>
      <c r="F32" s="42" t="str">
        <f>IF('Activity Results'!$BM$99&gt;0, 'Activity Results'!BK99, 0)</f>
        <v>Waste procedures should be considered for IAS so they can be disposed of appropriately and not transferred to other sites.</v>
      </c>
      <c r="G32" s="53" t="str">
        <f>IF('Activity Results'!$BM$99&gt;0, 'Activity Results'!BL99, 0)</f>
        <v xml:space="preserve">This may involve outsourcing this to a professional waste disposal company. </v>
      </c>
      <c r="H32" s="30" t="s">
        <v>83</v>
      </c>
      <c r="J32">
        <v>25</v>
      </c>
      <c r="K32" s="52" t="str">
        <f>IF('Infrastructure Results'!$AP$99&gt;0, 'Infrastructure Results'!AJ99, 1)</f>
        <v>Waste procedures</v>
      </c>
      <c r="L32" s="42" t="str">
        <f>IF('Infrastructure Results'!$AP$99&gt;0, 'Infrastructure Results'!AK99, 1)</f>
        <v>Consider the disposal of IAS waste carefully - ensure that live or viable IAS are not transported off-site</v>
      </c>
      <c r="M32" s="42" t="str">
        <f>IF('Infrastructure Results'!$AP$99&gt;0, 'Infrastructure Results'!AL99, 1)</f>
        <v>Principle 3</v>
      </c>
      <c r="N32" s="42" t="str">
        <f>IF('Infrastructure Results'!$AP$99&gt;0, 'Infrastructure Results'!AM99, 1)</f>
        <v>-</v>
      </c>
      <c r="O32" s="42" t="str">
        <f>IF('Infrastructure Results'!$AP$99&gt;0, 'Infrastructure Results'!AN99, 1)</f>
        <v>Waste procedures should be considered for IAS so they can be disposed of appropriately and not transferred to other sites.</v>
      </c>
      <c r="P32" s="53" t="str">
        <f>IF('Infrastructure Results'!$AP$99&gt;0, 'Infrastructure Results'!AO99, 1)</f>
        <v xml:space="preserve">This may involve outsourcing this to a professional waste disposal company. </v>
      </c>
      <c r="Q32" s="30" t="s">
        <v>83</v>
      </c>
      <c r="R32">
        <v>25</v>
      </c>
      <c r="S32" s="63">
        <f>IF(T32="", "", MAX($S$3:S31)+1)</f>
        <v>25</v>
      </c>
      <c r="T32" t="str">
        <f t="shared" si="0"/>
        <v>Waste procedures</v>
      </c>
      <c r="U32" s="30" t="str">
        <f t="shared" si="1"/>
        <v>Ensuring staff have an awareness of procedures, requirements, and kit</v>
      </c>
      <c r="V32" s="63">
        <f>IF(W32="", "", MAX($V$3:V31)+1)</f>
        <v>25</v>
      </c>
      <c r="W32" t="str">
        <f t="shared" si="2"/>
        <v>Consider the disposal of IAS waste carefully - ensure that live or viable IAS are not transported off-site</v>
      </c>
      <c r="X32" s="30" t="str">
        <f t="shared" si="3"/>
        <v>Provide guidance to staff on the best biosecurity processes available at each Blueway
Schedule operational activities at sites on a risk basis
Consider procedures for the biosecure control of general works and maintenance of equipment</v>
      </c>
      <c r="Y32" s="63">
        <f>IF(Z32="", "", MAX($Y$3:Y31)+1)</f>
        <v>25</v>
      </c>
      <c r="Z32" t="str">
        <f t="shared" si="4"/>
        <v>Principle 3</v>
      </c>
      <c r="AA32" s="30" t="str">
        <f t="shared" si="5"/>
        <v>Principle 2</v>
      </c>
      <c r="AB32" s="63">
        <f>IF(AC32="", "", MAX($AB$3:AB31)+1)</f>
        <v>25</v>
      </c>
      <c r="AC32" t="str">
        <f t="shared" si="6"/>
        <v>-</v>
      </c>
      <c r="AD32" s="30" t="str">
        <f t="shared" si="7"/>
        <v>Section 6.1</v>
      </c>
      <c r="AE32" s="63">
        <f>IF(AF32="", "", MAX($AE$3:AE31)+1)</f>
        <v>25</v>
      </c>
      <c r="AF32" t="str">
        <f t="shared" si="8"/>
        <v>Waste procedures should be considered for IAS so they can be disposed of appropriately and not transferred to other sites.</v>
      </c>
      <c r="AG32" s="30" t="str">
        <f t="shared" si="9"/>
        <v>Ensure that internal and external staff are aware of the biosecurity facilities in place on site, how to use them, and the importance of using them. This may also include how to use their personal staff biosecurity kits.</v>
      </c>
      <c r="AH32">
        <f>IF(AI32="", "", MAX($AH$3:AH31)+1)</f>
        <v>25</v>
      </c>
      <c r="AI32" t="str">
        <f t="shared" si="10"/>
        <v xml:space="preserve">This may involve outsourcing this to a professional waste disposal company. </v>
      </c>
      <c r="AJ32" s="30" t="str">
        <f t="shared" si="11"/>
        <v>This can be used to identify where training is required.</v>
      </c>
      <c r="AK32" s="25" t="s">
        <v>83</v>
      </c>
    </row>
    <row r="33" spans="1:37" x14ac:dyDescent="0.3">
      <c r="A33" s="34">
        <v>26</v>
      </c>
      <c r="B33" s="52" t="s">
        <v>123</v>
      </c>
      <c r="C33" s="42" t="s">
        <v>150</v>
      </c>
      <c r="D33" s="42" t="s">
        <v>151</v>
      </c>
      <c r="E33" s="42" t="s">
        <v>271</v>
      </c>
      <c r="F33" s="42" t="s">
        <v>152</v>
      </c>
      <c r="G33" s="53" t="s">
        <v>153</v>
      </c>
      <c r="H33" s="30" t="s">
        <v>83</v>
      </c>
      <c r="J33" s="34">
        <v>26</v>
      </c>
      <c r="K33" s="52" t="s">
        <v>123</v>
      </c>
      <c r="L33" s="42" t="s">
        <v>150</v>
      </c>
      <c r="M33" s="42" t="s">
        <v>151</v>
      </c>
      <c r="N33" s="42" t="s">
        <v>271</v>
      </c>
      <c r="O33" s="42" t="s">
        <v>152</v>
      </c>
      <c r="P33" s="53" t="s">
        <v>153</v>
      </c>
      <c r="Q33" s="30" t="s">
        <v>83</v>
      </c>
      <c r="R33" s="34">
        <v>26</v>
      </c>
      <c r="S33" s="63">
        <f>IF(T33="", "", MAX($S$3:S32)+1)</f>
        <v>26</v>
      </c>
      <c r="T33" t="str">
        <f t="shared" si="0"/>
        <v>Biosecurity kits</v>
      </c>
      <c r="U33" s="30" t="str">
        <f t="shared" si="1"/>
        <v>Blueways specific training courses / manual for 'activity providers'</v>
      </c>
      <c r="V33" s="63">
        <f>IF(W33="", "", MAX($V$3:V32)+1)</f>
        <v>26</v>
      </c>
      <c r="W33" t="str">
        <f t="shared" si="2"/>
        <v>Consider providing biosecurity kits to all operational staff and visiting contractors</v>
      </c>
      <c r="X33" s="30" t="str">
        <f t="shared" si="3"/>
        <v xml:space="preserve">Provide guidance on the best biosecurity processes available at each Blueway
</v>
      </c>
      <c r="Y33" s="63">
        <f>IF(Z33="", "", MAX($Y$3:Y32)+1)</f>
        <v>26</v>
      </c>
      <c r="Z33" t="str">
        <f t="shared" si="4"/>
        <v>Principle 2</v>
      </c>
      <c r="AA33" s="30" t="str">
        <f t="shared" si="5"/>
        <v>Principle 2</v>
      </c>
      <c r="AB33" s="63">
        <f>IF(AC33="", "", MAX($AB$3:AB32)+1)</f>
        <v>26</v>
      </c>
      <c r="AC33" t="str">
        <f t="shared" si="6"/>
        <v>Section 7.2.7</v>
      </c>
      <c r="AD33" s="30" t="str">
        <f t="shared" si="7"/>
        <v>Section 6.1</v>
      </c>
      <c r="AE33" s="63">
        <f>IF(AF33="", "", MAX($AE$3:AE32)+1)</f>
        <v>26</v>
      </c>
      <c r="AF33" t="str">
        <f t="shared" si="8"/>
        <v>These kits should be activity focused and provide practical and informational resources that encourage the implementation of biosecurity practices.</v>
      </c>
      <c r="AG33" s="30" t="str">
        <f t="shared" si="9"/>
        <v>This can provide Blueways specific information to appropriate parties and may form an important part of the accreditation programme. Blueways partnership developed training courses may tie together many of the other recommendations, their use, and their applicability throughout the different activities.</v>
      </c>
      <c r="AH33">
        <f>IF(AI33="", "", MAX($AH$3:AH32)+1)</f>
        <v>26</v>
      </c>
      <c r="AI33" t="str">
        <f t="shared" si="10"/>
        <v xml:space="preserve">The kits may include items like: a portable boot brush, a disinfectant spray, IAS identification documents, biosecurity use instructions, reporting procedures, etc. </v>
      </c>
      <c r="AJ33" s="30" t="str">
        <f t="shared" si="11"/>
        <v xml:space="preserve">The development of this recommendation may follow the implementation of a biosecurity manager or site guardians. </v>
      </c>
      <c r="AK33" s="25" t="s">
        <v>83</v>
      </c>
    </row>
    <row r="34" spans="1:37" x14ac:dyDescent="0.3">
      <c r="A34" s="23"/>
      <c r="B34" s="52" t="s">
        <v>198</v>
      </c>
      <c r="C34" s="42" t="s">
        <v>198</v>
      </c>
      <c r="D34" s="42" t="s">
        <v>198</v>
      </c>
      <c r="E34" s="42" t="s">
        <v>198</v>
      </c>
      <c r="F34" s="42" t="s">
        <v>198</v>
      </c>
      <c r="G34" s="53" t="s">
        <v>198</v>
      </c>
      <c r="H34" s="30" t="s">
        <v>83</v>
      </c>
      <c r="J34" s="23"/>
      <c r="K34" s="52" t="s">
        <v>199</v>
      </c>
      <c r="L34" s="42" t="s">
        <v>199</v>
      </c>
      <c r="M34" s="42" t="s">
        <v>199</v>
      </c>
      <c r="N34" s="42" t="s">
        <v>199</v>
      </c>
      <c r="O34" s="42" t="s">
        <v>199</v>
      </c>
      <c r="P34" s="53" t="s">
        <v>199</v>
      </c>
      <c r="Q34" s="30" t="s">
        <v>83</v>
      </c>
      <c r="R34" s="23"/>
      <c r="S34" s="63" t="str">
        <f>IF(T34="", "", MAX($S$3:S33)+1)</f>
        <v/>
      </c>
      <c r="T34" t="str">
        <f t="shared" si="0"/>
        <v/>
      </c>
      <c r="U34" s="30" t="str">
        <f t="shared" si="1"/>
        <v>Links to third party training provided</v>
      </c>
      <c r="V34" s="63" t="str">
        <f>IF(W34="", "", MAX($V$3:V33)+1)</f>
        <v/>
      </c>
      <c r="W34" t="str">
        <f t="shared" si="2"/>
        <v/>
      </c>
      <c r="X34" s="30" t="str">
        <f t="shared" si="3"/>
        <v>Direct 'activity providers' to online training resource, provide practical training on biosecurity procedures and policies, and possibly monitor their compliance to the site biosecurity requirements</v>
      </c>
      <c r="Y34" s="63" t="str">
        <f>IF(Z34="", "", MAX($Y$3:Y33)+1)</f>
        <v/>
      </c>
      <c r="Z34" t="str">
        <f t="shared" si="4"/>
        <v/>
      </c>
      <c r="AA34" s="30" t="str">
        <f t="shared" si="5"/>
        <v>Principle 2</v>
      </c>
      <c r="AB34" s="63" t="str">
        <f>IF(AC34="", "", MAX($AB$3:AB33)+1)</f>
        <v/>
      </c>
      <c r="AC34" t="str">
        <f t="shared" si="6"/>
        <v/>
      </c>
      <c r="AD34" s="30" t="str">
        <f t="shared" si="7"/>
        <v>Section 6.1</v>
      </c>
      <c r="AE34" s="63" t="str">
        <f>IF(AF34="", "", MAX($AE$3:AE33)+1)</f>
        <v/>
      </c>
      <c r="AF34" t="str">
        <f t="shared" si="8"/>
        <v/>
      </c>
      <c r="AG34" s="30" t="str">
        <f t="shared" si="9"/>
        <v>Provide 'activity providers' and 'biosecurity support' actors with external resources to educate on the risk of biosecurity and the responsibilities they hold. This recommendation may link closely with the accreditation programme for activity providers.</v>
      </c>
      <c r="AH34" t="str">
        <f>IF(AI34="", "", MAX($AH$3:AH33)+1)</f>
        <v/>
      </c>
      <c r="AI34" t="str">
        <f t="shared" si="10"/>
        <v/>
      </c>
      <c r="AJ34" s="30" t="str">
        <f t="shared" si="11"/>
        <v>Many third party training is available such as the free online courses provided by the GB NNSS.  Other courses are available online or through consultants at cost.</v>
      </c>
      <c r="AK34" s="25" t="s">
        <v>83</v>
      </c>
    </row>
    <row r="35" spans="1:37" x14ac:dyDescent="0.3">
      <c r="A35" s="23"/>
      <c r="B35" s="52" t="s">
        <v>198</v>
      </c>
      <c r="C35" s="42" t="s">
        <v>198</v>
      </c>
      <c r="D35" s="42" t="s">
        <v>198</v>
      </c>
      <c r="E35" s="42" t="s">
        <v>198</v>
      </c>
      <c r="F35" s="42" t="s">
        <v>198</v>
      </c>
      <c r="G35" s="53" t="s">
        <v>198</v>
      </c>
      <c r="H35" s="30" t="s">
        <v>83</v>
      </c>
      <c r="J35" s="23"/>
      <c r="K35" s="52" t="s">
        <v>199</v>
      </c>
      <c r="L35" s="42" t="s">
        <v>199</v>
      </c>
      <c r="M35" s="42" t="s">
        <v>199</v>
      </c>
      <c r="N35" s="42" t="s">
        <v>199</v>
      </c>
      <c r="O35" s="42" t="s">
        <v>199</v>
      </c>
      <c r="P35" s="53" t="s">
        <v>199</v>
      </c>
      <c r="Q35" s="30" t="s">
        <v>83</v>
      </c>
      <c r="R35" s="23"/>
      <c r="S35" s="63" t="str">
        <f>IF(T35="", "", MAX($S$3:S34)+1)</f>
        <v/>
      </c>
      <c r="T35" t="str">
        <f t="shared" si="0"/>
        <v/>
      </c>
      <c r="U35" s="30" t="str">
        <f t="shared" si="1"/>
        <v>Provide IAS awareness material that can be given to 'Blueway users'</v>
      </c>
      <c r="V35" s="63" t="str">
        <f>IF(W35="", "", MAX($V$3:V34)+1)</f>
        <v/>
      </c>
      <c r="W35" t="str">
        <f t="shared" si="2"/>
        <v/>
      </c>
      <c r="X35" s="30" t="str">
        <f t="shared" si="3"/>
        <v>Consider engagement with any ‘Activity Providers’ to encourage further distribution of IAS information material to potential and existing ‘Blueways Users’
Consider engaging with local community groups, press, 'activity providers', or 'biosecurity support' actors (such as retailers) in an effort to reach a wider audience of users including those potential users that are yet to visit a Blueway</v>
      </c>
      <c r="Y35" s="63" t="str">
        <f>IF(Z35="", "", MAX($Y$3:Y34)+1)</f>
        <v/>
      </c>
      <c r="Z35" t="str">
        <f t="shared" si="4"/>
        <v/>
      </c>
      <c r="AA35" s="30" t="str">
        <f t="shared" si="5"/>
        <v>Principle 1</v>
      </c>
      <c r="AB35" s="63" t="str">
        <f>IF(AC35="", "", MAX($AB$3:AB34)+1)</f>
        <v/>
      </c>
      <c r="AC35" t="str">
        <f t="shared" si="6"/>
        <v/>
      </c>
      <c r="AD35" s="30" t="str">
        <f t="shared" si="7"/>
        <v>Section 5.3</v>
      </c>
      <c r="AE35" s="63" t="str">
        <f>IF(AF35="", "", MAX($AE$3:AE34)+1)</f>
        <v/>
      </c>
      <c r="AF35" t="str">
        <f t="shared" si="8"/>
        <v/>
      </c>
      <c r="AG35" s="30" t="str">
        <f t="shared" si="9"/>
        <v>Provide IAS awareness promotional material to 'activity providers' and 'biosecurity support' actors which can be distributed directly to 'Blueways users'.</v>
      </c>
      <c r="AH35" t="str">
        <f>IF(AI35="", "", MAX($AH$3:AH34)+1)</f>
        <v/>
      </c>
      <c r="AI35" t="str">
        <f t="shared" si="10"/>
        <v/>
      </c>
      <c r="AJ35" s="30" t="str">
        <f t="shared" si="11"/>
        <v xml:space="preserve">IAS material such as simple and branded leaflets or stickers could be given to 'activity providers' and 'biosecurity support' actors free of charge.  This could, in particular, increase the capacity for distribution to potential 'Blueways users' who are yet to visit a site or be exposed to other messaging.  </v>
      </c>
      <c r="AK35" s="25" t="s">
        <v>83</v>
      </c>
    </row>
    <row r="36" spans="1:37" x14ac:dyDescent="0.3">
      <c r="A36" s="34">
        <v>27</v>
      </c>
      <c r="B36" s="52" t="s">
        <v>125</v>
      </c>
      <c r="C36" s="42" t="s">
        <v>154</v>
      </c>
      <c r="D36" s="42" t="s">
        <v>155</v>
      </c>
      <c r="E36" s="42" t="s">
        <v>272</v>
      </c>
      <c r="F36" s="42" t="s">
        <v>156</v>
      </c>
      <c r="G36" s="53" t="s">
        <v>112</v>
      </c>
      <c r="H36" s="30" t="s">
        <v>83</v>
      </c>
      <c r="J36" s="34">
        <v>27</v>
      </c>
      <c r="K36" s="52" t="s">
        <v>125</v>
      </c>
      <c r="L36" s="42" t="s">
        <v>154</v>
      </c>
      <c r="M36" s="42" t="s">
        <v>155</v>
      </c>
      <c r="N36" s="42" t="s">
        <v>272</v>
      </c>
      <c r="O36" s="42" t="s">
        <v>156</v>
      </c>
      <c r="P36" s="53" t="s">
        <v>112</v>
      </c>
      <c r="Q36" s="30" t="s">
        <v>83</v>
      </c>
      <c r="R36" s="34">
        <v>27</v>
      </c>
      <c r="S36" s="63">
        <f>IF(T36="", "", MAX($S$3:S35)+1)</f>
        <v>27</v>
      </c>
      <c r="T36" t="str">
        <f t="shared" si="0"/>
        <v>Appoint a biosecurity manager</v>
      </c>
      <c r="U36" s="30" t="str">
        <f t="shared" si="1"/>
        <v>Specific washdown CCD</v>
      </c>
      <c r="V36" s="63">
        <f>IF(W36="", "", MAX($V$3:V35)+1)</f>
        <v>27</v>
      </c>
      <c r="W36" t="str">
        <f t="shared" si="2"/>
        <v>Consider the appointment of a biosecurity manager to oversee the process of biosecurity plan development and implementation at Blueway(s)</v>
      </c>
      <c r="X36" s="30" t="str">
        <f t="shared" si="3"/>
        <v>Consider ‘Check, Clean, Dry’ signage that is tailored to the specific activities at their Blueway and is strategically placed</v>
      </c>
      <c r="Y36" s="63">
        <f>IF(Z36="", "", MAX($Y$3:Y35)+1)</f>
        <v>27</v>
      </c>
      <c r="Z36" t="str">
        <f t="shared" si="4"/>
        <v>Principle 4</v>
      </c>
      <c r="AA36" s="30" t="str">
        <f t="shared" si="5"/>
        <v>Principle 1</v>
      </c>
      <c r="AB36" s="63">
        <f>IF(AC36="", "", MAX($AB$3:AB35)+1)</f>
        <v>27</v>
      </c>
      <c r="AC36" t="str">
        <f t="shared" si="6"/>
        <v>Section 8.3</v>
      </c>
      <c r="AD36" s="30" t="str">
        <f t="shared" si="7"/>
        <v>Section 5.1</v>
      </c>
      <c r="AE36" s="63">
        <f>IF(AF36="", "", MAX($AE$3:AE35)+1)</f>
        <v>27</v>
      </c>
      <c r="AF36" t="str">
        <f t="shared" si="8"/>
        <v>A biosecurity manager will oversee the implementation of biosecurity, ensure maintenance and monitoring is completed and that messaging to 'activity providers' and 'Blueway users' is effective. 
This high-level role can be at whatever scale the developer deems appropriate but should hold the responsibility for implementing and managing the biosecurity strategy as well as owning and updating strategic biosecurity plans.</v>
      </c>
      <c r="AG36" s="30" t="str">
        <f t="shared" si="9"/>
        <v>Specific washdown check, clean, dry signage should be located at washdown facilities, or at pinch points for those activities where washdown check, clean, dry is relevant. This should provide information on how to use the facilities.</v>
      </c>
      <c r="AH36">
        <f>IF(AI36="", "", MAX($AH$3:AH35)+1)</f>
        <v>27</v>
      </c>
      <c r="AI36" t="str">
        <f t="shared" si="10"/>
        <v>The appointee should have operational knowledge of the Blueways Sites and be able to provide advice on pathway management at the site-scale. This high-level role an be at whatever scale the developer deems appropriate but should not hold the responsibility for implementing and managing the biosecurity strategy as well as owning and updating strategic biosecurity plans.</v>
      </c>
      <c r="AJ36" s="30" t="str">
        <f t="shared" si="11"/>
        <v xml:space="preserve">Signage should be clear and easily digestible. Signage should be reviewed frequently to ensure that the message is correct, and signage is not obstructed or damaged. </v>
      </c>
      <c r="AK36" s="25" t="s">
        <v>83</v>
      </c>
    </row>
    <row r="37" spans="1:37" x14ac:dyDescent="0.3">
      <c r="A37" s="34">
        <v>28</v>
      </c>
      <c r="B37" s="52" t="s">
        <v>87</v>
      </c>
      <c r="C37" s="42" t="s">
        <v>157</v>
      </c>
      <c r="D37" s="42" t="s">
        <v>155</v>
      </c>
      <c r="E37" s="42" t="s">
        <v>273</v>
      </c>
      <c r="F37" s="42" t="s">
        <v>158</v>
      </c>
      <c r="G37" s="53" t="s">
        <v>113</v>
      </c>
      <c r="H37" s="30" t="s">
        <v>83</v>
      </c>
      <c r="J37" s="34">
        <v>28</v>
      </c>
      <c r="K37" s="52" t="s">
        <v>87</v>
      </c>
      <c r="L37" s="42" t="s">
        <v>157</v>
      </c>
      <c r="M37" s="42" t="s">
        <v>155</v>
      </c>
      <c r="N37" s="42" t="s">
        <v>273</v>
      </c>
      <c r="O37" s="42" t="s">
        <v>158</v>
      </c>
      <c r="P37" s="53" t="s">
        <v>113</v>
      </c>
      <c r="Q37" s="30" t="s">
        <v>83</v>
      </c>
      <c r="R37" s="34">
        <v>28</v>
      </c>
      <c r="S37" s="63">
        <f>IF(T37="", "", MAX($S$3:S36)+1)</f>
        <v>28</v>
      </c>
      <c r="T37" t="str">
        <f t="shared" si="0"/>
        <v>Having a network of site guardians and volunteers</v>
      </c>
      <c r="U37" s="30" t="str">
        <f t="shared" si="1"/>
        <v>Signage for IAS alerts</v>
      </c>
      <c r="V37" s="63">
        <f>IF(W37="", "", MAX($V$3:V36)+1)</f>
        <v>28</v>
      </c>
      <c r="W37" t="str">
        <f t="shared" si="2"/>
        <v>Consider engaging volunteers or implementing site guardianship to facilitate biosecurity at Blueways
Engage with local community groups in an effort to reach a wider audience</v>
      </c>
      <c r="X37" s="30" t="str">
        <f t="shared" si="3"/>
        <v>Consider implementing signage or noticeboard(s) to reinforce the importance of biosecurity through specific examples of IAS and their impacts</v>
      </c>
      <c r="Y37" s="63">
        <f>IF(Z37="", "", MAX($Y$3:Y36)+1)</f>
        <v>28</v>
      </c>
      <c r="Z37" t="str">
        <f t="shared" si="4"/>
        <v>Principle 4</v>
      </c>
      <c r="AA37" s="30" t="str">
        <f t="shared" si="5"/>
        <v>Principle 1</v>
      </c>
      <c r="AB37" s="63">
        <f>IF(AC37="", "", MAX($AB$3:AB36)+1)</f>
        <v>28</v>
      </c>
      <c r="AC37" t="str">
        <f t="shared" si="6"/>
        <v>Section 8.5</v>
      </c>
      <c r="AD37" s="30" t="str">
        <f t="shared" si="7"/>
        <v>Section 5.1</v>
      </c>
      <c r="AE37" s="63">
        <f>IF(AF37="", "", MAX($AE$3:AE36)+1)</f>
        <v>28</v>
      </c>
      <c r="AF37" t="str">
        <f t="shared" si="8"/>
        <v xml:space="preserve">These volunteers could be relied on to provide support at the Blueways sites, to assist 'Blueway users' undertaking Check, Clean, Dry and raise general awareness of IAS.    </v>
      </c>
      <c r="AG37" s="30" t="str">
        <f t="shared" si="9"/>
        <v>Signage indicating horizon high risk IAS should be in abundance on site to raise awareness and increase likelihood of identification if necessary.</v>
      </c>
      <c r="AH37">
        <f>IF(AI37="", "", MAX($AH$3:AH36)+1)</f>
        <v>28</v>
      </c>
      <c r="AI37" t="str">
        <f t="shared" si="10"/>
        <v>Either as a standalone programme, or by the engagement of local community groups, such as Public Participation Networks.</v>
      </c>
      <c r="AJ37" s="30" t="str">
        <f t="shared" si="11"/>
        <v>Signage should be clear and easily digestible. Signage should be reviewed frequently to ensure that the message is correct, signage is not obstructed or damaged, and that specific IAS listed are of relevance.</v>
      </c>
      <c r="AK37" s="25" t="s">
        <v>83</v>
      </c>
    </row>
    <row r="38" spans="1:37" x14ac:dyDescent="0.3">
      <c r="A38" s="34">
        <v>29</v>
      </c>
      <c r="B38" s="52">
        <f>IF('Data Input'!$D$34 = "Yes", 'Activity Results'!BG105, 0)</f>
        <v>0</v>
      </c>
      <c r="C38" s="42">
        <f>IF('Data Input'!$D$34 = "Yes", 'Activity Results'!BH105, 0)</f>
        <v>0</v>
      </c>
      <c r="D38" s="42">
        <f>IF('Data Input'!$D$34 = "Yes", 'Activity Results'!BI105, 0)</f>
        <v>0</v>
      </c>
      <c r="E38" s="42">
        <f>IF('Data Input'!$D$34 = "Yes", 'Activity Results'!BJ105, 0)</f>
        <v>0</v>
      </c>
      <c r="F38" s="42">
        <f>IF('Data Input'!$D$34 = "Yes", 'Activity Results'!BK105, 0)</f>
        <v>0</v>
      </c>
      <c r="G38" s="53">
        <f>IF('Data Input'!$D$34 = "Yes", 'Activity Results'!BL105, 0)</f>
        <v>0</v>
      </c>
      <c r="H38" s="30" t="s">
        <v>83</v>
      </c>
      <c r="J38" s="34">
        <v>29</v>
      </c>
      <c r="K38" s="52" t="s">
        <v>52</v>
      </c>
      <c r="L38" s="42" t="s">
        <v>159</v>
      </c>
      <c r="M38" s="42" t="s">
        <v>151</v>
      </c>
      <c r="N38" s="42" t="s">
        <v>282</v>
      </c>
      <c r="O38" s="42" t="s">
        <v>160</v>
      </c>
      <c r="P38" s="53" t="s">
        <v>95</v>
      </c>
      <c r="Q38" s="30" t="s">
        <v>83</v>
      </c>
      <c r="R38" s="34">
        <v>29</v>
      </c>
      <c r="S38" s="63" t="str">
        <f>IF(T38="", "", MAX($S$3:S37)+1)</f>
        <v/>
      </c>
      <c r="T38" t="str">
        <f t="shared" si="0"/>
        <v/>
      </c>
      <c r="U38" s="30" t="str">
        <f t="shared" si="1"/>
        <v>User surveys and monitoring</v>
      </c>
      <c r="V38" s="63" t="str">
        <f>IF(W38="", "", MAX($V$3:V37)+1)</f>
        <v/>
      </c>
      <c r="W38" t="str">
        <f t="shared" si="2"/>
        <v/>
      </c>
      <c r="X38" s="30" t="str">
        <f t="shared" si="3"/>
        <v>Consider undertaking simple biosecurity use surveys at your Blueway(s) – interviewing ‘Blueways users’ and ‘Activity providers’ to determine the success of biosecurity and to identify further needs</v>
      </c>
      <c r="Y38" s="63" t="str">
        <f>IF(Z38="", "", MAX($Y$3:Y37)+1)</f>
        <v/>
      </c>
      <c r="Z38" t="str">
        <f t="shared" si="4"/>
        <v/>
      </c>
      <c r="AA38" s="30" t="str">
        <f t="shared" si="5"/>
        <v>Principle 1</v>
      </c>
      <c r="AB38" s="63" t="str">
        <f>IF(AC38="", "", MAX($AB$3:AB37)+1)</f>
        <v/>
      </c>
      <c r="AC38" t="str">
        <f t="shared" si="6"/>
        <v/>
      </c>
      <c r="AD38" s="30" t="str">
        <f t="shared" si="7"/>
        <v>Section 5.5</v>
      </c>
      <c r="AE38" s="63" t="str">
        <f>IF(AF38="", "", MAX($AE$3:AE37)+1)</f>
        <v/>
      </c>
      <c r="AF38" t="str">
        <f t="shared" si="8"/>
        <v/>
      </c>
      <c r="AG38" s="30" t="str">
        <f t="shared" si="9"/>
        <v>It is important to continually improve biosecurity measures and understand where the priorities for future implementation are. Commissioning on-site surveys can provide information on user uptake of biosecurity, monitor growing awareness of IAS, and understand the ongoing demographic and behaviours of 'Blueway users'.</v>
      </c>
      <c r="AH38" t="str">
        <f>IF(AI38="", "", MAX($AH$3:AH37)+1)</f>
        <v/>
      </c>
      <c r="AI38" t="str">
        <f t="shared" si="10"/>
        <v/>
      </c>
      <c r="AJ38" s="30" t="str">
        <f t="shared" si="11"/>
        <v>Surveys do not need to be too large or complex and could be operated by site guardians, volunteers, Blueways partner staff, or even by local schools or colleges.</v>
      </c>
      <c r="AK38" s="25" t="s">
        <v>83</v>
      </c>
    </row>
    <row r="39" spans="1:37" x14ac:dyDescent="0.3">
      <c r="A39" s="34">
        <v>30</v>
      </c>
      <c r="B39" s="52" t="s">
        <v>124</v>
      </c>
      <c r="C39" s="42" t="s">
        <v>161</v>
      </c>
      <c r="D39" s="42" t="s">
        <v>151</v>
      </c>
      <c r="E39" s="42" t="s">
        <v>274</v>
      </c>
      <c r="F39" s="42" t="s">
        <v>114</v>
      </c>
      <c r="G39" s="53" t="s">
        <v>115</v>
      </c>
      <c r="H39" s="30" t="s">
        <v>83</v>
      </c>
      <c r="J39" s="34">
        <v>30</v>
      </c>
      <c r="K39" s="52" t="s">
        <v>124</v>
      </c>
      <c r="L39" s="42" t="s">
        <v>161</v>
      </c>
      <c r="M39" s="42" t="s">
        <v>151</v>
      </c>
      <c r="N39" s="42" t="s">
        <v>274</v>
      </c>
      <c r="O39" s="42" t="s">
        <v>114</v>
      </c>
      <c r="P39" s="53" t="s">
        <v>115</v>
      </c>
      <c r="Q39" s="30" t="s">
        <v>83</v>
      </c>
      <c r="R39" s="34">
        <v>30</v>
      </c>
      <c r="S39" s="63">
        <f>IF(T39="", "", MAX($S$3:S38)+1)</f>
        <v>29</v>
      </c>
      <c r="T39" t="str">
        <f t="shared" si="0"/>
        <v>Ensuring staff have an awareness of procedures, requirements, and kit</v>
      </c>
      <c r="U39" s="30" t="str">
        <f t="shared" si="1"/>
        <v>IAS surveys - by external professionals</v>
      </c>
      <c r="V39" s="63">
        <f>IF(W39="", "", MAX($V$3:V38)+1)</f>
        <v>29</v>
      </c>
      <c r="W39" t="str">
        <f t="shared" si="2"/>
        <v>Provide guidance to staff on the best biosecurity processes available at each Blueway
Schedule operational activities at sites on a risk basis
Consider procedures for the biosecure control of general works and maintenance of equipment</v>
      </c>
      <c r="X39" s="30" t="str">
        <f t="shared" si="3"/>
        <v>Commission formal IAS surveys to monitor the movements of IAS to your sites and / or determine the effect of biosecurity over time</v>
      </c>
      <c r="Y39" s="63">
        <f>IF(Z39="", "", MAX($Y$3:Y38)+1)</f>
        <v>29</v>
      </c>
      <c r="Z39" t="str">
        <f t="shared" si="4"/>
        <v>Principle 2</v>
      </c>
      <c r="AA39" s="30" t="str">
        <f t="shared" si="5"/>
        <v>Other</v>
      </c>
      <c r="AB39" s="63">
        <f>IF(AC39="", "", MAX($AB$3:AB38)+1)</f>
        <v>29</v>
      </c>
      <c r="AC39" t="str">
        <f t="shared" si="6"/>
        <v>Section 6.1</v>
      </c>
      <c r="AD39" s="30" t="str">
        <f t="shared" si="7"/>
        <v>Section 9.3</v>
      </c>
      <c r="AE39" s="63">
        <f>IF(AF39="", "", MAX($AE$3:AE38)+1)</f>
        <v>29</v>
      </c>
      <c r="AF39" t="str">
        <f t="shared" si="8"/>
        <v>Ensure that internal and external staff are aware of the biosecurity facilities in place on site, how to use them, and the importance of using them. This may also include how to use their personal staff biosecurity kits.</v>
      </c>
      <c r="AG39" s="30" t="str">
        <f t="shared" si="9"/>
        <v>IAS surveying by external professionals can determine the IAS present in the asset with a higher sensitivity than IAS vigilance alone, and in the long term provide data on IAS population size, and impact.</v>
      </c>
      <c r="AH39">
        <f>IF(AI39="", "", MAX($AH$3:AH38)+1)</f>
        <v>29</v>
      </c>
      <c r="AI39" t="str">
        <f t="shared" si="10"/>
        <v>This can be used to identify where training is required.</v>
      </c>
      <c r="AJ39" s="30" t="str">
        <f t="shared" si="11"/>
        <v>IAS monitoring surveys should be conducted on a regular basis. High-risk locations could be identified and/or settlement plates set as indicators of biofouling IAS establishment. Simple kick sampling for macroinvertebrates, or indicative eDNA water sampling could be undertaken.</v>
      </c>
      <c r="AK39" s="25" t="s">
        <v>83</v>
      </c>
    </row>
    <row r="40" spans="1:37" x14ac:dyDescent="0.3">
      <c r="A40" s="23"/>
      <c r="B40" s="52" t="s">
        <v>198</v>
      </c>
      <c r="C40" s="42" t="s">
        <v>198</v>
      </c>
      <c r="D40" s="42" t="s">
        <v>198</v>
      </c>
      <c r="E40" s="42" t="s">
        <v>198</v>
      </c>
      <c r="F40" s="42" t="s">
        <v>198</v>
      </c>
      <c r="G40" s="53" t="s">
        <v>198</v>
      </c>
      <c r="H40" s="30" t="s">
        <v>83</v>
      </c>
      <c r="J40" s="23"/>
      <c r="K40" s="52" t="s">
        <v>199</v>
      </c>
      <c r="L40" s="42" t="s">
        <v>199</v>
      </c>
      <c r="M40" s="42" t="s">
        <v>199</v>
      </c>
      <c r="N40" s="42" t="s">
        <v>199</v>
      </c>
      <c r="O40" s="42" t="s">
        <v>199</v>
      </c>
      <c r="P40" s="53" t="s">
        <v>199</v>
      </c>
      <c r="Q40" s="30" t="s">
        <v>83</v>
      </c>
      <c r="R40" s="23"/>
      <c r="S40" s="63" t="str">
        <f>IF(T40="", "", MAX($S$3:S39)+1)</f>
        <v/>
      </c>
      <c r="T40" t="str">
        <f t="shared" si="0"/>
        <v/>
      </c>
      <c r="U40" s="30" t="str">
        <f t="shared" si="1"/>
        <v>IAS surveys - by operational staff and/or volunteers</v>
      </c>
      <c r="V40" s="63" t="str">
        <f>IF(W40="", "", MAX($V$3:V39)+1)</f>
        <v/>
      </c>
      <c r="W40" t="str">
        <f t="shared" si="2"/>
        <v/>
      </c>
      <c r="X40" s="30" t="str">
        <f t="shared" si="3"/>
        <v>Train and / or provide ID guides to staff, ‘activity providers’ and, possibly, ‘Blueway users’ to enable effective IAS vigilance</v>
      </c>
      <c r="Y40" s="63" t="str">
        <f>IF(Z40="", "", MAX($Y$3:Y39)+1)</f>
        <v/>
      </c>
      <c r="Z40" t="str">
        <f t="shared" si="4"/>
        <v/>
      </c>
      <c r="AA40" s="30" t="str">
        <f t="shared" si="5"/>
        <v>Other</v>
      </c>
      <c r="AB40" s="63" t="str">
        <f>IF(AC40="", "", MAX($AB$3:AB39)+1)</f>
        <v/>
      </c>
      <c r="AC40" t="str">
        <f t="shared" si="6"/>
        <v/>
      </c>
      <c r="AD40" s="30" t="str">
        <f t="shared" si="7"/>
        <v>Section 9.3</v>
      </c>
      <c r="AE40" s="63" t="str">
        <f>IF(AF40="", "", MAX($AE$3:AE39)+1)</f>
        <v/>
      </c>
      <c r="AF40" t="str">
        <f t="shared" si="8"/>
        <v/>
      </c>
      <c r="AG40" s="30" t="str">
        <f t="shared" si="9"/>
        <v xml:space="preserve">Providing frequent 'Blueway users' and local staff and volunteers with the skills necessary to undertake IAS surveys will enable effective and consistent vigilance. </v>
      </c>
      <c r="AH40" t="str">
        <f>IF(AI40="", "", MAX($AH$3:AH39)+1)</f>
        <v/>
      </c>
      <c r="AI40" t="str">
        <f t="shared" si="10"/>
        <v/>
      </c>
      <c r="AJ40" s="30" t="str">
        <f t="shared" si="11"/>
        <v xml:space="preserve">IAS monitoring surveys should be conducted on a regular basis. The type of survey undertaken will depend upon the training provided to operational staff and volunteers. At a minimum, IAS vigilance and observational surveys should be undertaken. </v>
      </c>
      <c r="AK40" s="25" t="s">
        <v>83</v>
      </c>
    </row>
    <row r="41" spans="1:37" x14ac:dyDescent="0.3">
      <c r="A41" s="23"/>
      <c r="B41" s="52" t="s">
        <v>198</v>
      </c>
      <c r="C41" s="42" t="s">
        <v>198</v>
      </c>
      <c r="D41" s="42" t="s">
        <v>198</v>
      </c>
      <c r="E41" s="42" t="s">
        <v>198</v>
      </c>
      <c r="F41" s="42" t="s">
        <v>198</v>
      </c>
      <c r="G41" s="53" t="s">
        <v>198</v>
      </c>
      <c r="H41" s="30" t="s">
        <v>83</v>
      </c>
      <c r="J41" s="23"/>
      <c r="K41" s="52" t="s">
        <v>199</v>
      </c>
      <c r="L41" s="42" t="s">
        <v>199</v>
      </c>
      <c r="M41" s="42" t="s">
        <v>199</v>
      </c>
      <c r="N41" s="42" t="s">
        <v>199</v>
      </c>
      <c r="O41" s="42" t="s">
        <v>199</v>
      </c>
      <c r="P41" s="53" t="s">
        <v>199</v>
      </c>
      <c r="Q41" s="30" t="s">
        <v>83</v>
      </c>
      <c r="R41" s="23"/>
      <c r="S41" s="63" t="str">
        <f>IF(T41="", "", MAX($S$3:S40)+1)</f>
        <v/>
      </c>
      <c r="T41" t="str">
        <f t="shared" si="0"/>
        <v/>
      </c>
      <c r="U41" s="30" t="str">
        <f t="shared" si="1"/>
        <v xml:space="preserve">IAS reporting </v>
      </c>
      <c r="V41" s="63" t="str">
        <f>IF(W41="", "", MAX($V$3:V40)+1)</f>
        <v/>
      </c>
      <c r="W41" t="str">
        <f t="shared" si="2"/>
        <v/>
      </c>
      <c r="X41" s="30" t="str">
        <f t="shared" si="3"/>
        <v xml:space="preserve">Ensure that ‘Blueways users’ and other stakeholders are aware of the National Biodiversity Data Centre and should report any suspected IAS sightings  </v>
      </c>
      <c r="Y41" s="63" t="str">
        <f>IF(Z41="", "", MAX($Y$3:Y40)+1)</f>
        <v/>
      </c>
      <c r="Z41" t="str">
        <f t="shared" si="4"/>
        <v/>
      </c>
      <c r="AA41" s="30" t="str">
        <f t="shared" si="5"/>
        <v>Principle 1</v>
      </c>
      <c r="AB41" s="63" t="str">
        <f>IF(AC41="", "", MAX($AB$3:AB40)+1)</f>
        <v/>
      </c>
      <c r="AC41" t="str">
        <f t="shared" si="6"/>
        <v/>
      </c>
      <c r="AD41" s="30" t="str">
        <f t="shared" si="7"/>
        <v>Section 5.6</v>
      </c>
      <c r="AE41" s="63" t="str">
        <f>IF(AF41="", "", MAX($AE$3:AE40)+1)</f>
        <v/>
      </c>
      <c r="AF41" t="str">
        <f t="shared" si="8"/>
        <v/>
      </c>
      <c r="AG41" s="30" t="str">
        <f t="shared" si="9"/>
        <v xml:space="preserve">A clearly defined IAS reporting procedure should be outlined in order to effectively and quickly respond to any potential invasive threat. </v>
      </c>
      <c r="AH41" t="str">
        <f>IF(AI41="", "", MAX($AH$3:AH40)+1)</f>
        <v/>
      </c>
      <c r="AI41" t="str">
        <f t="shared" si="10"/>
        <v/>
      </c>
      <c r="AJ41" s="30" t="str">
        <f t="shared" si="11"/>
        <v xml:space="preserve">This can take the form of biosecurity logbook, biosecurity manager contact details, and information sheets outlining the procedure and information required. </v>
      </c>
      <c r="AK41" s="25" t="s">
        <v>83</v>
      </c>
    </row>
    <row r="42" spans="1:37" x14ac:dyDescent="0.3">
      <c r="A42" s="23"/>
      <c r="B42" s="52" t="s">
        <v>198</v>
      </c>
      <c r="C42" s="42" t="s">
        <v>198</v>
      </c>
      <c r="D42" s="42" t="s">
        <v>198</v>
      </c>
      <c r="E42" s="42" t="s">
        <v>198</v>
      </c>
      <c r="F42" s="42" t="s">
        <v>198</v>
      </c>
      <c r="G42" s="53" t="s">
        <v>198</v>
      </c>
      <c r="H42" s="30" t="s">
        <v>83</v>
      </c>
      <c r="J42" s="23"/>
      <c r="K42" s="52" t="s">
        <v>199</v>
      </c>
      <c r="L42" s="42" t="s">
        <v>199</v>
      </c>
      <c r="M42" s="42" t="s">
        <v>199</v>
      </c>
      <c r="N42" s="42" t="s">
        <v>199</v>
      </c>
      <c r="O42" s="42" t="s">
        <v>199</v>
      </c>
      <c r="P42" s="53" t="s">
        <v>199</v>
      </c>
      <c r="Q42" s="30" t="s">
        <v>83</v>
      </c>
      <c r="R42" s="23"/>
      <c r="S42" s="63" t="str">
        <f>IF(T42="", "", MAX($S$3:S41)+1)</f>
        <v/>
      </c>
      <c r="T42" t="str">
        <f t="shared" si="0"/>
        <v/>
      </c>
      <c r="U42" s="30" t="str">
        <f t="shared" si="1"/>
        <v>Water sport users - general provisions</v>
      </c>
      <c r="V42" s="63" t="str">
        <f>IF(W42="", "", MAX($V$3:V41)+1)</f>
        <v/>
      </c>
      <c r="W42" t="str">
        <f t="shared" si="2"/>
        <v/>
      </c>
      <c r="X42" s="30" t="str">
        <f t="shared" si="3"/>
        <v xml:space="preserve">Consider other options or activities that reduce the introduction of IAS to your sites   </v>
      </c>
      <c r="Y42" s="63" t="str">
        <f>IF(Z42="", "", MAX($Y$3:Y41)+1)</f>
        <v/>
      </c>
      <c r="Z42" t="str">
        <f t="shared" si="4"/>
        <v/>
      </c>
      <c r="AA42" s="30" t="str">
        <f t="shared" si="5"/>
        <v>Other</v>
      </c>
      <c r="AB42" s="63" t="str">
        <f>IF(AC42="", "", MAX($AB$3:AB41)+1)</f>
        <v/>
      </c>
      <c r="AC42" t="str">
        <f t="shared" si="6"/>
        <v/>
      </c>
      <c r="AD42" s="30" t="str">
        <f t="shared" si="7"/>
        <v>-</v>
      </c>
      <c r="AE42" s="63" t="str">
        <f>IF(AF42="", "", MAX($AE$3:AE41)+1)</f>
        <v/>
      </c>
      <c r="AF42" t="str">
        <f t="shared" si="8"/>
        <v/>
      </c>
      <c r="AG42" s="30" t="str">
        <f t="shared" si="9"/>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
• Consider a policy for the use of washdown on incoming users as they may represent an otherwise uncontrolled risk of IAS introduction</v>
      </c>
      <c r="AH42" t="str">
        <f>IF(AI42="", "", MAX($AH$3:AH41)+1)</f>
        <v/>
      </c>
      <c r="AI42" t="str">
        <f t="shared" si="10"/>
        <v/>
      </c>
      <c r="AJ42" s="30" t="str">
        <f t="shared" si="11"/>
        <v>Operational burden will increase should face-to-face training or enforcement activities be required</v>
      </c>
      <c r="AK42" s="25" t="s">
        <v>83</v>
      </c>
    </row>
    <row r="43" spans="1:37" x14ac:dyDescent="0.3">
      <c r="A43" s="34">
        <v>31</v>
      </c>
      <c r="B43" s="52" t="s">
        <v>122</v>
      </c>
      <c r="C43" s="42" t="s">
        <v>162</v>
      </c>
      <c r="D43" s="42" t="s">
        <v>151</v>
      </c>
      <c r="E43" s="42" t="s">
        <v>274</v>
      </c>
      <c r="F43" s="42" t="s">
        <v>116</v>
      </c>
      <c r="G43" s="53" t="s">
        <v>96</v>
      </c>
      <c r="H43" s="30" t="s">
        <v>83</v>
      </c>
      <c r="J43" s="34">
        <v>31</v>
      </c>
      <c r="K43" s="52" t="s">
        <v>122</v>
      </c>
      <c r="L43" s="42" t="s">
        <v>162</v>
      </c>
      <c r="M43" s="42" t="s">
        <v>151</v>
      </c>
      <c r="N43" s="42" t="s">
        <v>274</v>
      </c>
      <c r="O43" s="42" t="s">
        <v>116</v>
      </c>
      <c r="P43" s="53" t="s">
        <v>96</v>
      </c>
      <c r="Q43" s="30" t="s">
        <v>83</v>
      </c>
      <c r="R43" s="34">
        <v>31</v>
      </c>
      <c r="S43" s="63">
        <f>IF(T43="", "", MAX($S$3:S42)+1)</f>
        <v>30</v>
      </c>
      <c r="T43" t="str">
        <f t="shared" si="0"/>
        <v>Blueways specific training courses / manual for 'activity providers'</v>
      </c>
      <c r="U43" s="30" t="str">
        <f t="shared" si="1"/>
        <v>Boating users - general provisions</v>
      </c>
      <c r="V43" s="63">
        <f>IF(W43="", "", MAX($V$3:V42)+1)</f>
        <v>30</v>
      </c>
      <c r="W43" t="str">
        <f t="shared" si="2"/>
        <v xml:space="preserve">Provide guidance on the best biosecurity processes available at each Blueway
</v>
      </c>
      <c r="X43" s="30" t="str">
        <f t="shared" si="3"/>
        <v>Consider including biosecurity for the other pathways / activities that are known to be present at the Blueways
Consider a policy for the use of washdown on incoming users as they may represent an otherwise uncontrolled risk of IAS introduction</v>
      </c>
      <c r="Y43" s="63">
        <f>IF(Z43="", "", MAX($Y$3:Y42)+1)</f>
        <v>30</v>
      </c>
      <c r="Z43" t="str">
        <f t="shared" si="4"/>
        <v>Principle 2</v>
      </c>
      <c r="AA43" s="30" t="str">
        <f t="shared" si="5"/>
        <v>Other</v>
      </c>
      <c r="AB43" s="63">
        <f>IF(AC43="", "", MAX($AB$3:AB42)+1)</f>
        <v>30</v>
      </c>
      <c r="AC43" t="str">
        <f t="shared" si="6"/>
        <v>Section 6.1</v>
      </c>
      <c r="AD43" s="30" t="str">
        <f t="shared" si="7"/>
        <v>Section 9.5.1</v>
      </c>
      <c r="AE43" s="63">
        <f>IF(AF43="", "", MAX($AE$3:AE42)+1)</f>
        <v>30</v>
      </c>
      <c r="AF43" t="str">
        <f t="shared" si="8"/>
        <v>This can provide Blueways specific information to appropriate parties and may form an important part of the accreditation programme. Blueways partnership developed training courses may tie together many of the other recommendations, their use, and their applicability throughout the different activities.</v>
      </c>
      <c r="AG43" s="30" t="str">
        <f t="shared" si="9"/>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v>
      </c>
      <c r="AH43">
        <f>IF(AI43="", "", MAX($AH$3:AH42)+1)</f>
        <v>30</v>
      </c>
      <c r="AI43" t="str">
        <f t="shared" si="10"/>
        <v xml:space="preserve">The development of this recommendation may follow the implementation of a biosecurity manager or site guardians. </v>
      </c>
      <c r="AJ43" s="30" t="str">
        <f t="shared" si="11"/>
        <v>Operational burden will increase should face-to-face training or enforcement activities be required</v>
      </c>
      <c r="AK43" s="25" t="s">
        <v>83</v>
      </c>
    </row>
    <row r="44" spans="1:37" x14ac:dyDescent="0.3">
      <c r="A44" s="34">
        <v>32</v>
      </c>
      <c r="B44" s="52" t="s">
        <v>53</v>
      </c>
      <c r="C44" s="42" t="s">
        <v>163</v>
      </c>
      <c r="D44" s="42" t="s">
        <v>151</v>
      </c>
      <c r="E44" s="42" t="s">
        <v>274</v>
      </c>
      <c r="F44" s="42" t="s">
        <v>164</v>
      </c>
      <c r="G44" s="53" t="s">
        <v>97</v>
      </c>
      <c r="H44" s="30" t="s">
        <v>83</v>
      </c>
      <c r="J44" s="34">
        <v>32</v>
      </c>
      <c r="K44" s="52" t="s">
        <v>53</v>
      </c>
      <c r="L44" s="42" t="s">
        <v>163</v>
      </c>
      <c r="M44" s="42" t="s">
        <v>151</v>
      </c>
      <c r="N44" s="42" t="s">
        <v>274</v>
      </c>
      <c r="O44" s="42" t="s">
        <v>164</v>
      </c>
      <c r="P44" s="53" t="s">
        <v>97</v>
      </c>
      <c r="Q44" s="30" t="s">
        <v>83</v>
      </c>
      <c r="R44" s="34">
        <v>32</v>
      </c>
      <c r="S44" s="63">
        <f>IF(T44="", "", MAX($S$3:S43)+1)</f>
        <v>31</v>
      </c>
      <c r="T44" t="str">
        <f t="shared" si="0"/>
        <v>Links to third party training provided</v>
      </c>
      <c r="U44" s="30" t="str">
        <f t="shared" si="1"/>
        <v>Angling users - general provisions</v>
      </c>
      <c r="V44" s="63">
        <f>IF(W44="", "", MAX($V$3:V43)+1)</f>
        <v>31</v>
      </c>
      <c r="W44" t="str">
        <f t="shared" si="2"/>
        <v>Direct 'activity providers' to online training resource, provide practical training on biosecurity procedures and policies, and possibly monitor their compliance to the site biosecurity requirements</v>
      </c>
      <c r="X44" s="30" t="str">
        <f t="shared" si="3"/>
        <v>Consider including biosecurity for the other pathways / activities that are known to be present at the Blueways
Consider a policy for the use of washdown on incoming users as they may represent an otherwise uncontrolled risk of IAS introduction</v>
      </c>
      <c r="Y44" s="63">
        <f>IF(Z44="", "", MAX($Y$3:Y43)+1)</f>
        <v>31</v>
      </c>
      <c r="Z44" t="str">
        <f t="shared" si="4"/>
        <v>Principle 2</v>
      </c>
      <c r="AA44" s="30" t="str">
        <f t="shared" si="5"/>
        <v>Other</v>
      </c>
      <c r="AB44" s="63">
        <f>IF(AC44="", "", MAX($AB$3:AB43)+1)</f>
        <v>31</v>
      </c>
      <c r="AC44" t="str">
        <f t="shared" si="6"/>
        <v>Section 6.1</v>
      </c>
      <c r="AD44" s="30" t="str">
        <f t="shared" si="7"/>
        <v>Section 9.5.2</v>
      </c>
      <c r="AE44" s="63">
        <f>IF(AF44="", "", MAX($AE$3:AE43)+1)</f>
        <v>31</v>
      </c>
      <c r="AF44" t="str">
        <f t="shared" si="8"/>
        <v>Provide 'activity providers' and 'biosecurity support' actors with external resources to educate on the risk of biosecurity and the responsibilities they hold. This recommendation may link closely with the accreditation programme for activity providers.</v>
      </c>
      <c r="AG44" s="30" t="str">
        <f t="shared" si="9"/>
        <v>•	Where possible refuse entry / restrict the use of obviously biofouled or dirty equipment;
•	Provide well maintained and accessible wash down facilities - including dip tanks
•	Make cleaning before fishing a strong message;
•	Educate 'Blueway users' with Check, Clean, Dry promotional material, and other targeted messaging; 
•	Provide clear instruction and enforcement [where possible] of biosecurity policies
• Ban the use of live bait on site</v>
      </c>
      <c r="AH44">
        <f>IF(AI44="", "", MAX($AH$3:AH43)+1)</f>
        <v>31</v>
      </c>
      <c r="AI44" t="str">
        <f t="shared" si="10"/>
        <v>Many third party training is available such as the free online courses provided by the GB NNSS.  Other courses are available online or through consultants at cost.</v>
      </c>
      <c r="AJ44" s="30" t="str">
        <f t="shared" si="11"/>
        <v>Operational burden will increase should face-to-face training or enforcement activities be required</v>
      </c>
      <c r="AK44" s="25" t="s">
        <v>83</v>
      </c>
    </row>
    <row r="45" spans="1:37" x14ac:dyDescent="0.3">
      <c r="A45" s="34">
        <v>33</v>
      </c>
      <c r="B45" s="52" t="s">
        <v>121</v>
      </c>
      <c r="C45" s="42" t="s">
        <v>165</v>
      </c>
      <c r="D45" s="42" t="s">
        <v>138</v>
      </c>
      <c r="E45" s="42" t="s">
        <v>253</v>
      </c>
      <c r="F45" s="42" t="s">
        <v>166</v>
      </c>
      <c r="G45" s="53" t="s">
        <v>167</v>
      </c>
      <c r="H45" s="30" t="s">
        <v>83</v>
      </c>
      <c r="J45" s="34">
        <v>33</v>
      </c>
      <c r="K45" s="52" t="s">
        <v>121</v>
      </c>
      <c r="L45" s="42" t="s">
        <v>165</v>
      </c>
      <c r="M45" s="42" t="s">
        <v>138</v>
      </c>
      <c r="N45" s="42" t="s">
        <v>253</v>
      </c>
      <c r="O45" s="42" t="s">
        <v>166</v>
      </c>
      <c r="P45" s="53" t="s">
        <v>167</v>
      </c>
      <c r="Q45" s="30" t="s">
        <v>83</v>
      </c>
      <c r="R45" s="34">
        <v>33</v>
      </c>
      <c r="S45" s="63">
        <f>IF(T45="", "", MAX($S$3:S44)+1)</f>
        <v>32</v>
      </c>
      <c r="T45" t="str">
        <f t="shared" si="0"/>
        <v>Provide IAS awareness material that can be given to 'Blueway users'</v>
      </c>
      <c r="U45" s="30" t="str">
        <f t="shared" si="1"/>
        <v>Events - general provisions</v>
      </c>
      <c r="V45" s="63">
        <f>IF(W45="", "", MAX($V$3:V44)+1)</f>
        <v>32</v>
      </c>
      <c r="W45" t="str">
        <f t="shared" si="2"/>
        <v>Consider engagement with any ‘Activity Providers’ to encourage further distribution of IAS information material to potential and existing ‘Blueways Users’
Consider engaging with local community groups, press, 'activity providers', or 'biosecurity support' actors (such as retailers) in an effort to reach a wider audience of users including those potential users that are yet to visit a Blueway</v>
      </c>
      <c r="X45" s="30" t="str">
        <f t="shared" si="3"/>
        <v>Consider including biosecurity for the other pathways / activities that are known to be present at the Blueway</v>
      </c>
      <c r="Y45" s="63">
        <f>IF(Z45="", "", MAX($Y$3:Y44)+1)</f>
        <v>32</v>
      </c>
      <c r="Z45" t="str">
        <f t="shared" si="4"/>
        <v>Principle 1</v>
      </c>
      <c r="AA45" s="30" t="str">
        <f t="shared" si="5"/>
        <v>Other</v>
      </c>
      <c r="AB45" s="63">
        <f>IF(AC45="", "", MAX($AB$3:AB44)+1)</f>
        <v>32</v>
      </c>
      <c r="AC45" t="str">
        <f t="shared" si="6"/>
        <v>Section 5.3</v>
      </c>
      <c r="AD45" s="30" t="str">
        <f t="shared" si="7"/>
        <v>Section 9.5.4</v>
      </c>
      <c r="AE45" s="63">
        <f>IF(AF45="", "", MAX($AE$3:AE44)+1)</f>
        <v>32</v>
      </c>
      <c r="AF45" t="str">
        <f t="shared" si="8"/>
        <v>Provide IAS awareness promotional material to 'activity providers' and 'biosecurity support' actors which can be distributed directly to 'Blueways users'.</v>
      </c>
      <c r="AG45" s="30" t="str">
        <f t="shared" si="9"/>
        <v xml:space="preserve">•	Provide well maintained and accessible wash down facilities - including dip tanks and increased temporary facilities
•	Make cleaning equipment a condition of competing 
•	Educate 'Blueway users' with Check, Clean, Dry promotional material, and other targeted messaging - this should be sent out upon registration; 
•	Provide clear instruction and enforcement [where possible] of biosecurity policies
• Ban the use of live bait on site (if angling) 
• Where possible provide site-owned equipment </v>
      </c>
      <c r="AH45">
        <f>IF(AI45="", "", MAX($AH$3:AH44)+1)</f>
        <v>32</v>
      </c>
      <c r="AI45" t="str">
        <f t="shared" si="10"/>
        <v xml:space="preserve">IAS material such as simple and branded leaflets or stickers could be given to 'activity providers' and 'biosecurity support' actors free of charge.  This could, in particular, increase the capacity for distribution to potential 'Blueways users' who are yet to visit a site or be exposed to other messaging.  </v>
      </c>
      <c r="AJ45" s="30" t="str">
        <f t="shared" si="11"/>
        <v>Operational burden will increase should face-to-face training or enforcement activities be required</v>
      </c>
      <c r="AK45" s="25" t="s">
        <v>83</v>
      </c>
    </row>
    <row r="46" spans="1:37" ht="28.8" x14ac:dyDescent="0.3">
      <c r="A46" s="34">
        <v>34</v>
      </c>
      <c r="B46" s="52">
        <f>IF('Data Input'!$D$29 = "Yes", 'Activity Results'!BG113, 0)</f>
        <v>0</v>
      </c>
      <c r="C46" s="42">
        <f>IF('Data Input'!$D$29 = "Yes", 'Activity Results'!BH113, 0)</f>
        <v>0</v>
      </c>
      <c r="D46" s="42">
        <f>IF('Data Input'!$D$29 = "Yes", 'Activity Results'!BI113, 0)</f>
        <v>0</v>
      </c>
      <c r="E46" s="42">
        <f>IF('Data Input'!$D$29 = "Yes", 'Activity Results'!BJ113, 0)</f>
        <v>0</v>
      </c>
      <c r="F46" s="42">
        <f>IF('Data Input'!$D$29 = "Yes", 'Activity Results'!BK113, 0)</f>
        <v>0</v>
      </c>
      <c r="G46" s="53">
        <f>IF('Data Input'!$D$29 = "Yes", 'Activity Results'!BL113, 0)</f>
        <v>0</v>
      </c>
      <c r="H46" s="30" t="s">
        <v>83</v>
      </c>
      <c r="J46" s="34">
        <v>34</v>
      </c>
      <c r="K46" s="52" t="s">
        <v>54</v>
      </c>
      <c r="L46" s="42" t="s">
        <v>168</v>
      </c>
      <c r="M46" s="42" t="s">
        <v>151</v>
      </c>
      <c r="N46" s="73" t="s">
        <v>283</v>
      </c>
      <c r="O46" s="42" t="s">
        <v>169</v>
      </c>
      <c r="P46" s="53" t="s">
        <v>170</v>
      </c>
      <c r="Q46" s="30" t="s">
        <v>83</v>
      </c>
      <c r="R46" s="34">
        <v>34</v>
      </c>
      <c r="S46" s="63" t="str">
        <f>IF(T46="", "", MAX($S$3:S45)+1)</f>
        <v/>
      </c>
      <c r="T46" t="str">
        <f t="shared" si="0"/>
        <v/>
      </c>
      <c r="U46" s="30" t="str">
        <f t="shared" si="1"/>
        <v>General Communications</v>
      </c>
      <c r="V46" s="63" t="str">
        <f>IF(W46="", "", MAX($V$3:V45)+1)</f>
        <v/>
      </c>
      <c r="W46" t="str">
        <f t="shared" si="2"/>
        <v/>
      </c>
      <c r="X46" s="30" t="str">
        <f t="shared" si="3"/>
        <v>Ensure that ‘Check, Clean, Dry’ signage is present as a minimum standard of biosecurity</v>
      </c>
      <c r="Y46" s="63" t="str">
        <f>IF(Z46="", "", MAX($Y$3:Y45)+1)</f>
        <v/>
      </c>
      <c r="Z46" t="str">
        <f t="shared" si="4"/>
        <v/>
      </c>
      <c r="AA46" s="30" t="str">
        <f t="shared" si="5"/>
        <v>Principle 1</v>
      </c>
      <c r="AB46" s="63" t="str">
        <f>IF(AC46="", "", MAX($AB$3:AB45)+1)</f>
        <v/>
      </c>
      <c r="AC46" t="str">
        <f t="shared" si="6"/>
        <v/>
      </c>
      <c r="AD46" s="30" t="str">
        <f t="shared" si="7"/>
        <v>Section 5</v>
      </c>
      <c r="AE46" s="63" t="str">
        <f>IF(AF46="", "", MAX($AE$3:AE45)+1)</f>
        <v/>
      </c>
      <c r="AF46" t="str">
        <f t="shared" si="8"/>
        <v/>
      </c>
      <c r="AG46" s="30" t="str">
        <f t="shared" si="9"/>
        <v xml:space="preserve">Communications at a site-specific level should increase understanding on the risk IAS spread presents and what measures people can take to reduce this risk. </v>
      </c>
      <c r="AH46" t="str">
        <f>IF(AI46="", "", MAX($AH$3:AH45)+1)</f>
        <v/>
      </c>
      <c r="AI46" t="str">
        <f t="shared" si="10"/>
        <v/>
      </c>
      <c r="AJ46" s="30" t="str">
        <f t="shared" si="11"/>
        <v>Communications should be consistent with information outlined in principle 1 of the Biosecurity on the Blueways best practice and recommendations report.</v>
      </c>
      <c r="AK46" s="25" t="s">
        <v>83</v>
      </c>
    </row>
    <row r="47" spans="1:37" x14ac:dyDescent="0.3">
      <c r="A47" s="23"/>
      <c r="B47" s="52" t="s">
        <v>198</v>
      </c>
      <c r="C47" s="42" t="s">
        <v>198</v>
      </c>
      <c r="D47" s="42" t="s">
        <v>198</v>
      </c>
      <c r="E47" s="42" t="s">
        <v>198</v>
      </c>
      <c r="F47" s="42" t="s">
        <v>198</v>
      </c>
      <c r="G47" s="53" t="s">
        <v>198</v>
      </c>
      <c r="H47" s="30" t="s">
        <v>83</v>
      </c>
      <c r="J47" s="23"/>
      <c r="K47" s="52" t="s">
        <v>199</v>
      </c>
      <c r="L47" s="42" t="s">
        <v>199</v>
      </c>
      <c r="M47" s="42" t="s">
        <v>199</v>
      </c>
      <c r="N47" s="42" t="s">
        <v>199</v>
      </c>
      <c r="O47" s="42" t="s">
        <v>199</v>
      </c>
      <c r="P47" s="53" t="s">
        <v>199</v>
      </c>
      <c r="Q47" s="30" t="s">
        <v>83</v>
      </c>
      <c r="R47" s="23"/>
      <c r="S47" s="63" t="str">
        <f>IF(T47="", "", MAX($S$3:S46)+1)</f>
        <v/>
      </c>
      <c r="T47" t="str">
        <f t="shared" si="0"/>
        <v/>
      </c>
      <c r="U47" s="30" t="str">
        <f t="shared" si="1"/>
        <v>Operational Risk Mitigation</v>
      </c>
      <c r="V47" s="63" t="str">
        <f>IF(W47="", "", MAX($V$3:V46)+1)</f>
        <v/>
      </c>
      <c r="W47" t="str">
        <f t="shared" si="2"/>
        <v/>
      </c>
      <c r="X47" s="30" t="str">
        <f t="shared" si="3"/>
        <v>Consider the risks that building or other works could have on the movement of IAS</v>
      </c>
      <c r="Y47" s="63" t="str">
        <f>IF(Z47="", "", MAX($Y$3:Y46)+1)</f>
        <v/>
      </c>
      <c r="Z47" t="str">
        <f t="shared" si="4"/>
        <v/>
      </c>
      <c r="AA47" s="30" t="str">
        <f t="shared" si="5"/>
        <v>Principle 2</v>
      </c>
      <c r="AB47" s="63" t="str">
        <f>IF(AC47="", "", MAX($AB$3:AB46)+1)</f>
        <v/>
      </c>
      <c r="AC47" t="str">
        <f t="shared" si="6"/>
        <v/>
      </c>
      <c r="AD47" s="30" t="str">
        <f t="shared" si="7"/>
        <v>Section 6.3</v>
      </c>
      <c r="AE47" s="63" t="str">
        <f>IF(AF47="", "", MAX($AE$3:AE46)+1)</f>
        <v/>
      </c>
      <c r="AF47" t="str">
        <f t="shared" si="8"/>
        <v/>
      </c>
      <c r="AG47" s="30" t="str">
        <f t="shared" si="9"/>
        <v xml:space="preserve">This should be considered both internally and externally and may include moving from low to high IAS risk sites within a work period, and the washdown of construction equipment prior to site entry. </v>
      </c>
      <c r="AH47" t="str">
        <f>IF(AI47="", "", MAX($AH$3:AH46)+1)</f>
        <v/>
      </c>
      <c r="AI47" t="str">
        <f t="shared" si="10"/>
        <v/>
      </c>
      <c r="AJ47" s="30" t="str">
        <f t="shared" si="11"/>
        <v xml:space="preserve">This could be built into the contractual assurance for specialist external contractors. </v>
      </c>
      <c r="AK47" s="25" t="s">
        <v>83</v>
      </c>
    </row>
    <row r="48" spans="1:37" x14ac:dyDescent="0.3">
      <c r="A48" s="34">
        <v>35</v>
      </c>
      <c r="B48" s="52" t="s">
        <v>81</v>
      </c>
      <c r="C48" s="42" t="s">
        <v>171</v>
      </c>
      <c r="D48" s="42" t="s">
        <v>138</v>
      </c>
      <c r="E48" s="42" t="s">
        <v>275</v>
      </c>
      <c r="F48" s="42" t="s">
        <v>172</v>
      </c>
      <c r="G48" s="53" t="s">
        <v>102</v>
      </c>
      <c r="H48" s="30" t="s">
        <v>83</v>
      </c>
      <c r="J48" s="34">
        <v>35</v>
      </c>
      <c r="K48" s="52" t="s">
        <v>81</v>
      </c>
      <c r="L48" s="42" t="s">
        <v>171</v>
      </c>
      <c r="M48" s="42" t="s">
        <v>138</v>
      </c>
      <c r="N48" s="42" t="s">
        <v>275</v>
      </c>
      <c r="O48" s="42" t="s">
        <v>172</v>
      </c>
      <c r="P48" s="53" t="s">
        <v>102</v>
      </c>
      <c r="Q48" s="30" t="s">
        <v>83</v>
      </c>
      <c r="R48" s="34">
        <v>35</v>
      </c>
      <c r="S48" s="63">
        <f>IF(T48="", "", MAX($S$3:S47)+1)</f>
        <v>33</v>
      </c>
      <c r="T48" t="str">
        <f t="shared" si="0"/>
        <v>Specific washdown CCD</v>
      </c>
      <c r="U48" s="30" t="str">
        <f t="shared" si="1"/>
        <v>Health and safety</v>
      </c>
      <c r="V48" s="63">
        <f>IF(W48="", "", MAX($V$3:V47)+1)</f>
        <v>33</v>
      </c>
      <c r="W48" t="str">
        <f t="shared" si="2"/>
        <v>Consider ‘Check, Clean, Dry’ signage that is tailored to the specific activities at their Blueway and is strategically placed</v>
      </c>
      <c r="X48" s="30" t="str">
        <f t="shared" si="3"/>
        <v xml:space="preserve">Consider Health and Safety in the implementation of biosecurity  </v>
      </c>
      <c r="Y48" s="63">
        <f>IF(Z48="", "", MAX($Y$3:Y47)+1)</f>
        <v>33</v>
      </c>
      <c r="Z48" t="str">
        <f t="shared" si="4"/>
        <v>Principle 1</v>
      </c>
      <c r="AA48" s="30" t="str">
        <f t="shared" si="5"/>
        <v>Principle 3</v>
      </c>
      <c r="AB48" s="63">
        <f>IF(AC48="", "", MAX($AB$3:AB47)+1)</f>
        <v>33</v>
      </c>
      <c r="AC48" t="str">
        <f t="shared" si="6"/>
        <v>Section 5.1</v>
      </c>
      <c r="AD48" s="30" t="str">
        <f t="shared" si="7"/>
        <v>Section 7.1.4</v>
      </c>
      <c r="AE48" s="63">
        <f>IF(AF48="", "", MAX($AE$3:AE47)+1)</f>
        <v>33</v>
      </c>
      <c r="AF48" t="str">
        <f t="shared" si="8"/>
        <v>Specific washdown check, clean, dry signage should be located at washdown facilities, or at pinch points for those activities where washdown check, clean, dry is relevant. This should provide information on how to use the facilities.</v>
      </c>
      <c r="AG48" s="30" t="str">
        <f t="shared" si="9"/>
        <v>It is important to remember that biosecurity should only be undertaken if it is safe to do so; therefore, Health and Safety risk assessment should be incorporated into all aspects of biosecurity.</v>
      </c>
      <c r="AH48">
        <f>IF(AI48="", "", MAX($AH$3:AH47)+1)</f>
        <v>33</v>
      </c>
      <c r="AI48" t="str">
        <f t="shared" si="10"/>
        <v xml:space="preserve">Signage should be clear and easily digestible. Signage should be reviewed frequently to ensure that the message is correct, and signage is not obstructed or damaged. </v>
      </c>
      <c r="AJ48" s="30" t="str">
        <f t="shared" si="11"/>
        <v xml:space="preserve">Consideration should be given to: trip and slip hazards, high pressure or hot water, PPE required for users, regularly checking equipment and facilities for damage. </v>
      </c>
      <c r="AK48" s="25" t="s">
        <v>83</v>
      </c>
    </row>
    <row r="49" spans="1:37" x14ac:dyDescent="0.3">
      <c r="A49" s="34">
        <v>36</v>
      </c>
      <c r="B49" s="52" t="s">
        <v>119</v>
      </c>
      <c r="C49" s="42" t="s">
        <v>173</v>
      </c>
      <c r="D49" s="42" t="s">
        <v>138</v>
      </c>
      <c r="E49" s="42" t="s">
        <v>275</v>
      </c>
      <c r="F49" s="42" t="s">
        <v>174</v>
      </c>
      <c r="G49" s="53" t="s">
        <v>175</v>
      </c>
      <c r="H49" s="30" t="s">
        <v>83</v>
      </c>
      <c r="J49" s="34">
        <v>36</v>
      </c>
      <c r="K49" s="52" t="s">
        <v>119</v>
      </c>
      <c r="L49" s="42" t="s">
        <v>173</v>
      </c>
      <c r="M49" s="42" t="s">
        <v>138</v>
      </c>
      <c r="N49" s="42" t="s">
        <v>275</v>
      </c>
      <c r="O49" s="42" t="s">
        <v>174</v>
      </c>
      <c r="P49" s="53" t="s">
        <v>175</v>
      </c>
      <c r="Q49" s="30" t="s">
        <v>83</v>
      </c>
      <c r="R49" s="34">
        <v>36</v>
      </c>
      <c r="S49" s="63">
        <f>IF(T49="", "", MAX($S$3:S48)+1)</f>
        <v>34</v>
      </c>
      <c r="T49" t="str">
        <f t="shared" si="0"/>
        <v>Signage for IAS alerts</v>
      </c>
      <c r="U49" s="30" t="str">
        <f t="shared" si="1"/>
        <v/>
      </c>
      <c r="V49" s="63">
        <f>IF(W49="", "", MAX($V$3:V48)+1)</f>
        <v>34</v>
      </c>
      <c r="W49" t="str">
        <f t="shared" si="2"/>
        <v>Consider implementing signage or noticeboard(s) to reinforce the importance of biosecurity through specific examples of IAS and their impacts</v>
      </c>
      <c r="X49" s="30" t="str">
        <f t="shared" si="3"/>
        <v/>
      </c>
      <c r="Y49" s="63">
        <f>IF(Z49="", "", MAX($Y$3:Y48)+1)</f>
        <v>34</v>
      </c>
      <c r="Z49" t="str">
        <f t="shared" si="4"/>
        <v>Principle 1</v>
      </c>
      <c r="AA49" s="30" t="str">
        <f t="shared" si="5"/>
        <v/>
      </c>
      <c r="AB49" s="63">
        <f>IF(AC49="", "", MAX($AB$3:AB48)+1)</f>
        <v>34</v>
      </c>
      <c r="AC49" t="str">
        <f t="shared" si="6"/>
        <v>Section 5.1</v>
      </c>
      <c r="AD49" s="30" t="str">
        <f t="shared" si="7"/>
        <v/>
      </c>
      <c r="AE49" s="63">
        <f>IF(AF49="", "", MAX($AE$3:AE48)+1)</f>
        <v>34</v>
      </c>
      <c r="AF49" t="str">
        <f t="shared" si="8"/>
        <v>Signage indicating horizon high risk IAS should be in abundance on site to raise awareness and increase likelihood of identification if necessary.</v>
      </c>
      <c r="AG49" s="30" t="str">
        <f t="shared" si="9"/>
        <v/>
      </c>
      <c r="AH49">
        <f>IF(AI49="", "", MAX($AH$3:AH48)+1)</f>
        <v>34</v>
      </c>
      <c r="AI49" t="str">
        <f t="shared" si="10"/>
        <v>Signage should be clear and easily digestible. Signage should be reviewed frequently to ensure that the message is correct, signage is not obstructed or damaged, and that specific IAS listed are of relevance.</v>
      </c>
      <c r="AJ49" s="30" t="str">
        <f t="shared" si="11"/>
        <v/>
      </c>
      <c r="AK49" s="25" t="s">
        <v>83</v>
      </c>
    </row>
    <row r="50" spans="1:37" x14ac:dyDescent="0.3">
      <c r="A50" s="23"/>
      <c r="B50" s="52" t="s">
        <v>198</v>
      </c>
      <c r="C50" s="42" t="s">
        <v>198</v>
      </c>
      <c r="D50" s="42" t="s">
        <v>198</v>
      </c>
      <c r="E50" s="42" t="s">
        <v>198</v>
      </c>
      <c r="F50" s="42" t="s">
        <v>198</v>
      </c>
      <c r="G50" s="53" t="s">
        <v>198</v>
      </c>
      <c r="H50" s="30" t="s">
        <v>83</v>
      </c>
      <c r="J50" s="23"/>
      <c r="K50" s="52" t="s">
        <v>199</v>
      </c>
      <c r="L50" s="42" t="s">
        <v>199</v>
      </c>
      <c r="M50" s="42" t="s">
        <v>199</v>
      </c>
      <c r="N50" s="42" t="s">
        <v>199</v>
      </c>
      <c r="O50" s="42" t="s">
        <v>199</v>
      </c>
      <c r="P50" s="53" t="s">
        <v>199</v>
      </c>
      <c r="Q50" s="30" t="s">
        <v>83</v>
      </c>
      <c r="R50" s="23"/>
      <c r="S50" s="63" t="str">
        <f>IF(T50="", "", MAX($S$3:S49)+1)</f>
        <v/>
      </c>
      <c r="T50" t="str">
        <f t="shared" si="0"/>
        <v/>
      </c>
      <c r="U50" s="30" t="str">
        <f t="shared" si="1"/>
        <v/>
      </c>
      <c r="V50" s="63" t="str">
        <f>IF(W50="", "", MAX($V$3:V49)+1)</f>
        <v/>
      </c>
      <c r="W50" t="str">
        <f t="shared" si="2"/>
        <v/>
      </c>
      <c r="X50" s="30" t="str">
        <f t="shared" si="3"/>
        <v/>
      </c>
      <c r="Y50" s="63" t="str">
        <f>IF(Z50="", "", MAX($Y$3:Y49)+1)</f>
        <v/>
      </c>
      <c r="Z50" t="str">
        <f t="shared" si="4"/>
        <v/>
      </c>
      <c r="AA50" s="30" t="str">
        <f t="shared" si="5"/>
        <v/>
      </c>
      <c r="AB50" s="63" t="str">
        <f>IF(AC50="", "", MAX($AB$3:AB49)+1)</f>
        <v/>
      </c>
      <c r="AC50" t="str">
        <f t="shared" si="6"/>
        <v/>
      </c>
      <c r="AD50" s="30" t="str">
        <f t="shared" si="7"/>
        <v/>
      </c>
      <c r="AE50" s="63" t="str">
        <f>IF(AF50="", "", MAX($AE$3:AE49)+1)</f>
        <v/>
      </c>
      <c r="AF50" t="str">
        <f t="shared" si="8"/>
        <v/>
      </c>
      <c r="AG50" s="30" t="str">
        <f t="shared" si="9"/>
        <v/>
      </c>
      <c r="AH50" t="str">
        <f>IF(AI50="", "", MAX($AH$3:AH49)+1)</f>
        <v/>
      </c>
      <c r="AI50" t="str">
        <f t="shared" si="10"/>
        <v/>
      </c>
      <c r="AJ50" s="30" t="str">
        <f t="shared" si="11"/>
        <v/>
      </c>
      <c r="AK50" s="25" t="s">
        <v>83</v>
      </c>
    </row>
    <row r="51" spans="1:37" x14ac:dyDescent="0.3">
      <c r="A51" s="23"/>
      <c r="B51" s="52" t="s">
        <v>198</v>
      </c>
      <c r="C51" s="42" t="s">
        <v>198</v>
      </c>
      <c r="D51" s="42" t="s">
        <v>198</v>
      </c>
      <c r="E51" s="42" t="s">
        <v>198</v>
      </c>
      <c r="F51" s="42" t="s">
        <v>198</v>
      </c>
      <c r="G51" s="53" t="s">
        <v>198</v>
      </c>
      <c r="H51" s="30" t="s">
        <v>83</v>
      </c>
      <c r="J51" s="23"/>
      <c r="K51" s="52" t="s">
        <v>199</v>
      </c>
      <c r="L51" s="42" t="s">
        <v>199</v>
      </c>
      <c r="M51" s="42" t="s">
        <v>199</v>
      </c>
      <c r="N51" s="42" t="s">
        <v>199</v>
      </c>
      <c r="O51" s="42" t="s">
        <v>199</v>
      </c>
      <c r="P51" s="53" t="s">
        <v>199</v>
      </c>
      <c r="Q51" s="30" t="s">
        <v>83</v>
      </c>
      <c r="R51" s="23"/>
      <c r="S51" s="63" t="str">
        <f>IF(T51="", "", MAX($S$3:S50)+1)</f>
        <v/>
      </c>
      <c r="T51" t="str">
        <f t="shared" si="0"/>
        <v/>
      </c>
      <c r="U51" s="30" t="str">
        <f t="shared" si="1"/>
        <v/>
      </c>
      <c r="V51" s="63" t="str">
        <f>IF(W51="", "", MAX($V$3:V50)+1)</f>
        <v/>
      </c>
      <c r="W51" t="str">
        <f t="shared" si="2"/>
        <v/>
      </c>
      <c r="X51" s="30" t="str">
        <f t="shared" si="3"/>
        <v/>
      </c>
      <c r="Y51" s="63" t="str">
        <f>IF(Z51="", "", MAX($Y$3:Y50)+1)</f>
        <v/>
      </c>
      <c r="Z51" t="str">
        <f t="shared" si="4"/>
        <v/>
      </c>
      <c r="AA51" s="30" t="str">
        <f t="shared" si="5"/>
        <v/>
      </c>
      <c r="AB51" s="63" t="str">
        <f>IF(AC51="", "", MAX($AB$3:AB50)+1)</f>
        <v/>
      </c>
      <c r="AC51" t="str">
        <f t="shared" si="6"/>
        <v/>
      </c>
      <c r="AD51" s="30" t="str">
        <f t="shared" si="7"/>
        <v/>
      </c>
      <c r="AE51" s="63" t="str">
        <f>IF(AF51="", "", MAX($AE$3:AE50)+1)</f>
        <v/>
      </c>
      <c r="AF51" t="str">
        <f t="shared" si="8"/>
        <v/>
      </c>
      <c r="AG51" s="30" t="str">
        <f t="shared" si="9"/>
        <v/>
      </c>
      <c r="AH51" t="str">
        <f>IF(AI51="", "", MAX($AH$3:AH50)+1)</f>
        <v/>
      </c>
      <c r="AI51" t="str">
        <f t="shared" si="10"/>
        <v/>
      </c>
      <c r="AJ51" s="30" t="str">
        <f t="shared" si="11"/>
        <v/>
      </c>
      <c r="AK51" s="25" t="s">
        <v>83</v>
      </c>
    </row>
    <row r="52" spans="1:37" x14ac:dyDescent="0.3">
      <c r="A52" s="34">
        <v>37</v>
      </c>
      <c r="B52" s="52" t="s">
        <v>55</v>
      </c>
      <c r="C52" s="42" t="s">
        <v>176</v>
      </c>
      <c r="D52" s="42" t="s">
        <v>138</v>
      </c>
      <c r="E52" s="42" t="s">
        <v>276</v>
      </c>
      <c r="F52" s="42" t="s">
        <v>177</v>
      </c>
      <c r="G52" s="53" t="s">
        <v>178</v>
      </c>
      <c r="H52" s="30" t="s">
        <v>83</v>
      </c>
      <c r="J52" s="34">
        <v>37</v>
      </c>
      <c r="K52" s="52" t="s">
        <v>55</v>
      </c>
      <c r="L52" s="42" t="s">
        <v>176</v>
      </c>
      <c r="M52" s="42" t="s">
        <v>138</v>
      </c>
      <c r="N52" s="42" t="s">
        <v>276</v>
      </c>
      <c r="O52" s="42" t="s">
        <v>177</v>
      </c>
      <c r="P52" s="53" t="s">
        <v>178</v>
      </c>
      <c r="Q52" s="30" t="s">
        <v>83</v>
      </c>
      <c r="R52" s="34">
        <v>37</v>
      </c>
      <c r="S52" s="63">
        <f>IF(T52="", "", MAX($S$3:S51)+1)</f>
        <v>35</v>
      </c>
      <c r="T52" t="str">
        <f t="shared" si="0"/>
        <v>User surveys and monitoring</v>
      </c>
      <c r="U52" s="30" t="str">
        <f t="shared" si="1"/>
        <v/>
      </c>
      <c r="V52" s="63">
        <f>IF(W52="", "", MAX($V$3:V51)+1)</f>
        <v>35</v>
      </c>
      <c r="W52" t="str">
        <f t="shared" si="2"/>
        <v>Consider undertaking simple biosecurity use surveys at your Blueway(s) – interviewing ‘Blueways users’ and ‘Activity providers’ to determine the success of biosecurity and to identify further needs</v>
      </c>
      <c r="X52" s="30" t="str">
        <f t="shared" si="3"/>
        <v/>
      </c>
      <c r="Y52" s="63">
        <f>IF(Z52="", "", MAX($Y$3:Y51)+1)</f>
        <v>35</v>
      </c>
      <c r="Z52" t="str">
        <f t="shared" si="4"/>
        <v>Principle 1</v>
      </c>
      <c r="AA52" s="30" t="str">
        <f t="shared" si="5"/>
        <v/>
      </c>
      <c r="AB52" s="63">
        <f>IF(AC52="", "", MAX($AB$3:AB51)+1)</f>
        <v>35</v>
      </c>
      <c r="AC52" t="str">
        <f t="shared" si="6"/>
        <v>Section 5.5</v>
      </c>
      <c r="AD52" s="30" t="str">
        <f t="shared" si="7"/>
        <v/>
      </c>
      <c r="AE52" s="63">
        <f>IF(AF52="", "", MAX($AE$3:AE51)+1)</f>
        <v>35</v>
      </c>
      <c r="AF52" t="str">
        <f t="shared" si="8"/>
        <v>It is important to continually improve biosecurity measures and understand where the priorities for future implementation are. Commissioning on-site surveys can provide information on user uptake of biosecurity, monitor growing awareness of IAS, and understand the ongoing demographic and behaviours of 'Blueway users'.</v>
      </c>
      <c r="AG52" s="30" t="str">
        <f t="shared" si="9"/>
        <v/>
      </c>
      <c r="AH52">
        <f>IF(AI52="", "", MAX($AH$3:AH51)+1)</f>
        <v>35</v>
      </c>
      <c r="AI52" t="str">
        <f t="shared" si="10"/>
        <v>Surveys do not need to be too large or complex and could be operated by site guardians, volunteers, Blueways partner staff, or even by local schools or colleges.</v>
      </c>
      <c r="AJ52" s="30" t="str">
        <f t="shared" si="11"/>
        <v/>
      </c>
      <c r="AK52" s="25" t="s">
        <v>83</v>
      </c>
    </row>
    <row r="53" spans="1:37" x14ac:dyDescent="0.3">
      <c r="A53" s="34">
        <v>38</v>
      </c>
      <c r="B53" s="52" t="s">
        <v>84</v>
      </c>
      <c r="C53" s="42" t="s">
        <v>179</v>
      </c>
      <c r="D53" s="42" t="s">
        <v>180</v>
      </c>
      <c r="E53" s="42" t="s">
        <v>277</v>
      </c>
      <c r="F53" s="42" t="s">
        <v>181</v>
      </c>
      <c r="G53" s="53" t="s">
        <v>182</v>
      </c>
      <c r="H53" s="30" t="s">
        <v>83</v>
      </c>
      <c r="J53" s="34">
        <v>38</v>
      </c>
      <c r="K53" s="52" t="s">
        <v>84</v>
      </c>
      <c r="L53" s="42" t="s">
        <v>179</v>
      </c>
      <c r="M53" s="42" t="s">
        <v>180</v>
      </c>
      <c r="N53" s="42" t="s">
        <v>277</v>
      </c>
      <c r="O53" s="42" t="s">
        <v>181</v>
      </c>
      <c r="P53" s="53" t="s">
        <v>182</v>
      </c>
      <c r="Q53" s="30" t="s">
        <v>83</v>
      </c>
      <c r="R53" s="34">
        <v>38</v>
      </c>
      <c r="S53" s="63">
        <f>IF(T53="", "", MAX($S$3:S52)+1)</f>
        <v>36</v>
      </c>
      <c r="T53" t="str">
        <f t="shared" si="0"/>
        <v>IAS surveys - by external professionals</v>
      </c>
      <c r="U53" s="30" t="str">
        <f t="shared" si="1"/>
        <v/>
      </c>
      <c r="V53" s="63">
        <f>IF(W53="", "", MAX($V$3:V52)+1)</f>
        <v>36</v>
      </c>
      <c r="W53" t="str">
        <f t="shared" si="2"/>
        <v>Commission formal IAS surveys to monitor the movements of IAS to your sites and / or determine the effect of biosecurity over time</v>
      </c>
      <c r="X53" s="30" t="str">
        <f t="shared" si="3"/>
        <v/>
      </c>
      <c r="Y53" s="63">
        <f>IF(Z53="", "", MAX($Y$3:Y52)+1)</f>
        <v>36</v>
      </c>
      <c r="Z53" t="str">
        <f t="shared" si="4"/>
        <v>Other</v>
      </c>
      <c r="AA53" s="30" t="str">
        <f t="shared" si="5"/>
        <v/>
      </c>
      <c r="AB53" s="63">
        <f>IF(AC53="", "", MAX($AB$3:AB52)+1)</f>
        <v>36</v>
      </c>
      <c r="AC53" t="str">
        <f t="shared" si="6"/>
        <v>Section 9.3</v>
      </c>
      <c r="AD53" s="30" t="str">
        <f t="shared" si="7"/>
        <v/>
      </c>
      <c r="AE53" s="63">
        <f>IF(AF53="", "", MAX($AE$3:AE52)+1)</f>
        <v>36</v>
      </c>
      <c r="AF53" t="str">
        <f t="shared" si="8"/>
        <v>IAS surveying by external professionals can determine the IAS present in the asset with a higher sensitivity than IAS vigilance alone, and in the long term provide data on IAS population size, and impact.</v>
      </c>
      <c r="AG53" s="30" t="str">
        <f t="shared" si="9"/>
        <v/>
      </c>
      <c r="AH53">
        <f>IF(AI53="", "", MAX($AH$3:AH52)+1)</f>
        <v>36</v>
      </c>
      <c r="AI53" t="str">
        <f t="shared" si="10"/>
        <v>IAS monitoring surveys should be conducted on a regular basis. High-risk locations could be identified and/or settlement plates set as indicators of biofouling IAS establishment. Simple kick sampling for macroinvertebrates, or indicative eDNA water sampling could be undertaken.</v>
      </c>
      <c r="AJ53" s="30" t="str">
        <f t="shared" si="11"/>
        <v/>
      </c>
      <c r="AK53" s="25" t="s">
        <v>83</v>
      </c>
    </row>
    <row r="54" spans="1:37" x14ac:dyDescent="0.3">
      <c r="A54" s="34">
        <v>39</v>
      </c>
      <c r="B54" s="52" t="s">
        <v>120</v>
      </c>
      <c r="C54" s="42" t="s">
        <v>183</v>
      </c>
      <c r="D54" s="42" t="s">
        <v>180</v>
      </c>
      <c r="E54" s="42" t="s">
        <v>277</v>
      </c>
      <c r="F54" s="42" t="s">
        <v>184</v>
      </c>
      <c r="G54" s="53" t="s">
        <v>185</v>
      </c>
      <c r="H54" s="30" t="s">
        <v>83</v>
      </c>
      <c r="J54" s="34">
        <v>39</v>
      </c>
      <c r="K54" s="52" t="s">
        <v>120</v>
      </c>
      <c r="L54" s="42" t="s">
        <v>183</v>
      </c>
      <c r="M54" s="42" t="s">
        <v>180</v>
      </c>
      <c r="N54" s="42" t="s">
        <v>277</v>
      </c>
      <c r="O54" s="42" t="s">
        <v>184</v>
      </c>
      <c r="P54" s="53" t="s">
        <v>185</v>
      </c>
      <c r="Q54" s="30" t="s">
        <v>83</v>
      </c>
      <c r="R54" s="34">
        <v>39</v>
      </c>
      <c r="S54" s="63">
        <f>IF(T54="", "", MAX($S$3:S53)+1)</f>
        <v>37</v>
      </c>
      <c r="T54" t="str">
        <f t="shared" si="0"/>
        <v>IAS surveys - by operational staff and/or volunteers</v>
      </c>
      <c r="U54" s="30" t="str">
        <f t="shared" si="1"/>
        <v/>
      </c>
      <c r="V54" s="63">
        <f>IF(W54="", "", MAX($V$3:V53)+1)</f>
        <v>37</v>
      </c>
      <c r="W54" t="str">
        <f t="shared" si="2"/>
        <v>Train and / or provide ID guides to staff, ‘activity providers’ and, possibly, ‘Blueway users’ to enable effective IAS vigilance</v>
      </c>
      <c r="X54" s="30" t="str">
        <f t="shared" si="3"/>
        <v/>
      </c>
      <c r="Y54" s="63">
        <f>IF(Z54="", "", MAX($Y$3:Y53)+1)</f>
        <v>37</v>
      </c>
      <c r="Z54" t="str">
        <f t="shared" si="4"/>
        <v>Other</v>
      </c>
      <c r="AA54" s="30" t="str">
        <f t="shared" si="5"/>
        <v/>
      </c>
      <c r="AB54" s="63">
        <f>IF(AC54="", "", MAX($AB$3:AB53)+1)</f>
        <v>37</v>
      </c>
      <c r="AC54" t="str">
        <f t="shared" si="6"/>
        <v>Section 9.3</v>
      </c>
      <c r="AD54" s="30" t="str">
        <f t="shared" si="7"/>
        <v/>
      </c>
      <c r="AE54" s="63">
        <f>IF(AF54="", "", MAX($AE$3:AE53)+1)</f>
        <v>37</v>
      </c>
      <c r="AF54" t="str">
        <f t="shared" si="8"/>
        <v xml:space="preserve">Providing frequent 'Blueway users' and local staff and volunteers with the skills necessary to undertake IAS surveys will enable effective and consistent vigilance. </v>
      </c>
      <c r="AG54" s="30" t="str">
        <f t="shared" si="9"/>
        <v/>
      </c>
      <c r="AH54">
        <f>IF(AI54="", "", MAX($AH$3:AH53)+1)</f>
        <v>37</v>
      </c>
      <c r="AI54" t="str">
        <f t="shared" si="10"/>
        <v xml:space="preserve">IAS monitoring surveys should be conducted on a regular basis. The type of survey undertaken will depend upon the training provided to operational staff and volunteers. At a minimum, IAS vigilance and observational surveys should be undertaken. </v>
      </c>
      <c r="AJ54" s="30" t="str">
        <f t="shared" si="11"/>
        <v/>
      </c>
      <c r="AK54" s="25" t="s">
        <v>83</v>
      </c>
    </row>
    <row r="55" spans="1:37" x14ac:dyDescent="0.3">
      <c r="A55" s="23"/>
      <c r="B55" s="52" t="s">
        <v>198</v>
      </c>
      <c r="C55" s="42" t="s">
        <v>198</v>
      </c>
      <c r="D55" s="42" t="s">
        <v>198</v>
      </c>
      <c r="E55" s="42" t="s">
        <v>198</v>
      </c>
      <c r="F55" s="42" t="s">
        <v>198</v>
      </c>
      <c r="G55" s="53" t="s">
        <v>198</v>
      </c>
      <c r="H55" s="30" t="s">
        <v>83</v>
      </c>
      <c r="J55" s="23"/>
      <c r="K55" s="52" t="s">
        <v>199</v>
      </c>
      <c r="L55" s="42" t="s">
        <v>199</v>
      </c>
      <c r="M55" s="42" t="s">
        <v>199</v>
      </c>
      <c r="N55" s="42" t="s">
        <v>199</v>
      </c>
      <c r="O55" s="42" t="s">
        <v>199</v>
      </c>
      <c r="P55" s="53" t="s">
        <v>199</v>
      </c>
      <c r="Q55" s="30" t="s">
        <v>83</v>
      </c>
      <c r="R55" s="23"/>
      <c r="S55" s="63" t="str">
        <f>IF(T55="", "", MAX($S$3:S54)+1)</f>
        <v/>
      </c>
      <c r="T55" t="str">
        <f t="shared" si="0"/>
        <v/>
      </c>
      <c r="U55" s="30" t="str">
        <f t="shared" si="1"/>
        <v/>
      </c>
      <c r="V55" s="63" t="str">
        <f>IF(W55="", "", MAX($V$3:V54)+1)</f>
        <v/>
      </c>
      <c r="W55" t="str">
        <f t="shared" si="2"/>
        <v/>
      </c>
      <c r="X55" s="30" t="str">
        <f t="shared" si="3"/>
        <v/>
      </c>
      <c r="Y55" s="63" t="str">
        <f>IF(Z55="", "", MAX($Y$3:Y54)+1)</f>
        <v/>
      </c>
      <c r="Z55" t="str">
        <f t="shared" si="4"/>
        <v/>
      </c>
      <c r="AA55" s="30" t="str">
        <f t="shared" si="5"/>
        <v/>
      </c>
      <c r="AB55" s="63" t="str">
        <f>IF(AC55="", "", MAX($AB$3:AB54)+1)</f>
        <v/>
      </c>
      <c r="AC55" t="str">
        <f t="shared" si="6"/>
        <v/>
      </c>
      <c r="AD55" s="30" t="str">
        <f t="shared" si="7"/>
        <v/>
      </c>
      <c r="AE55" s="63" t="str">
        <f>IF(AF55="", "", MAX($AE$3:AE54)+1)</f>
        <v/>
      </c>
      <c r="AF55" t="str">
        <f t="shared" si="8"/>
        <v/>
      </c>
      <c r="AG55" s="30" t="str">
        <f t="shared" si="9"/>
        <v/>
      </c>
      <c r="AH55" t="str">
        <f>IF(AI55="", "", MAX($AH$3:AH54)+1)</f>
        <v/>
      </c>
      <c r="AI55" t="str">
        <f t="shared" si="10"/>
        <v/>
      </c>
      <c r="AJ55" s="30" t="str">
        <f t="shared" si="11"/>
        <v/>
      </c>
      <c r="AK55" s="25" t="s">
        <v>83</v>
      </c>
    </row>
    <row r="56" spans="1:37" x14ac:dyDescent="0.3">
      <c r="A56" s="34">
        <v>41</v>
      </c>
      <c r="B56" s="52" t="s">
        <v>56</v>
      </c>
      <c r="C56" s="42" t="s">
        <v>186</v>
      </c>
      <c r="D56" s="42" t="s">
        <v>138</v>
      </c>
      <c r="E56" s="42" t="s">
        <v>278</v>
      </c>
      <c r="F56" s="42" t="s">
        <v>103</v>
      </c>
      <c r="G56" s="53" t="s">
        <v>104</v>
      </c>
      <c r="H56" s="30" t="s">
        <v>83</v>
      </c>
      <c r="J56" s="34">
        <v>41</v>
      </c>
      <c r="K56" s="52" t="s">
        <v>56</v>
      </c>
      <c r="L56" s="42" t="s">
        <v>186</v>
      </c>
      <c r="M56" s="42" t="s">
        <v>138</v>
      </c>
      <c r="N56" s="42" t="s">
        <v>278</v>
      </c>
      <c r="O56" s="42" t="s">
        <v>103</v>
      </c>
      <c r="P56" s="53" t="s">
        <v>104</v>
      </c>
      <c r="Q56" s="30" t="s">
        <v>83</v>
      </c>
      <c r="R56" s="34">
        <v>41</v>
      </c>
      <c r="S56" s="63">
        <f>IF(T56="", "", MAX($S$3:S55)+1)</f>
        <v>38</v>
      </c>
      <c r="T56" t="str">
        <f t="shared" si="0"/>
        <v xml:space="preserve">IAS reporting </v>
      </c>
      <c r="U56" s="30" t="str">
        <f t="shared" si="1"/>
        <v/>
      </c>
      <c r="V56" s="63">
        <f>IF(W56="", "", MAX($V$3:V55)+1)</f>
        <v>38</v>
      </c>
      <c r="W56" t="str">
        <f t="shared" si="2"/>
        <v xml:space="preserve">Ensure that ‘Blueways users’ and other stakeholders are aware of the National Biodiversity Data Centre and should report any suspected IAS sightings  </v>
      </c>
      <c r="X56" s="30" t="str">
        <f t="shared" si="3"/>
        <v/>
      </c>
      <c r="Y56" s="63">
        <f>IF(Z56="", "", MAX($Y$3:Y55)+1)</f>
        <v>38</v>
      </c>
      <c r="Z56" t="str">
        <f t="shared" si="4"/>
        <v>Principle 1</v>
      </c>
      <c r="AA56" s="30" t="str">
        <f t="shared" si="5"/>
        <v/>
      </c>
      <c r="AB56" s="63">
        <f>IF(AC56="", "", MAX($AB$3:AB55)+1)</f>
        <v>38</v>
      </c>
      <c r="AC56" t="str">
        <f t="shared" si="6"/>
        <v>Section 5.6</v>
      </c>
      <c r="AD56" s="30" t="str">
        <f t="shared" si="7"/>
        <v/>
      </c>
      <c r="AE56" s="63">
        <f>IF(AF56="", "", MAX($AE$3:AE55)+1)</f>
        <v>38</v>
      </c>
      <c r="AF56" t="str">
        <f t="shared" si="8"/>
        <v xml:space="preserve">A clearly defined IAS reporting procedure should be outlined in order to effectively and quickly respond to any potential invasive threat. </v>
      </c>
      <c r="AG56" s="30" t="str">
        <f t="shared" si="9"/>
        <v/>
      </c>
      <c r="AH56">
        <f>IF(AI56="", "", MAX($AH$3:AH55)+1)</f>
        <v>38</v>
      </c>
      <c r="AI56" t="str">
        <f t="shared" si="10"/>
        <v xml:space="preserve">This can take the form of biosecurity logbook, biosecurity manager contact details, and information sheets outlining the procedure and information required. </v>
      </c>
      <c r="AJ56" s="30" t="str">
        <f t="shared" si="11"/>
        <v/>
      </c>
      <c r="AK56" s="25" t="s">
        <v>83</v>
      </c>
    </row>
    <row r="57" spans="1:37" x14ac:dyDescent="0.3">
      <c r="A57">
        <v>41</v>
      </c>
      <c r="B57" s="52" t="str">
        <f>IF('Activity Results'!$BM$124&gt;0, 'Activity Results'!BG124, 0)</f>
        <v>Water sport users - general provisions</v>
      </c>
      <c r="C57" s="42" t="str">
        <f>IF('Activity Results'!$BM$124&gt;0, 'Activity Results'!BH124, 0)</f>
        <v xml:space="preserve">Consider other options or activities that reduce the introduction of IAS to your sites   </v>
      </c>
      <c r="D57" s="42" t="str">
        <f>IF('Activity Results'!$BM$124&gt;0, 'Activity Results'!BI124, 0)</f>
        <v>Other</v>
      </c>
      <c r="E57" s="42" t="str">
        <f>IF('Activity Results'!$BM$124&gt;0, 'Activity Results'!BJ124, 0)</f>
        <v>-</v>
      </c>
      <c r="F57" s="42" t="str">
        <f>IF('Activity Results'!$BM$124&gt;0, 'Activity Results'!BK124, 0)</f>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
• Consider a policy for the use of washdown on incoming users as they may represent an otherwise uncontrolled risk of IAS introduction</v>
      </c>
      <c r="G57" s="53" t="str">
        <f>IF('Activity Results'!$BM$124&gt;0, 'Activity Results'!BL124, 0)</f>
        <v>Operational burden will increase should face-to-face training or enforcement activities be required</v>
      </c>
      <c r="H57" s="30" t="s">
        <v>83</v>
      </c>
      <c r="J57">
        <v>41</v>
      </c>
      <c r="K57" s="52" t="str">
        <f>IF('Infrastructure Results'!$AP$124&gt;0, 'Infrastructure Results'!AJ124, 1)</f>
        <v>Water sport users - general provisions</v>
      </c>
      <c r="L57" s="42" t="str">
        <f>IF('Infrastructure Results'!$AP$124&gt;0, 'Infrastructure Results'!AK124, 1)</f>
        <v xml:space="preserve">Consider other options or activities that reduce the introduction of IAS to your sites   </v>
      </c>
      <c r="M57" s="42" t="str">
        <f>IF('Infrastructure Results'!$AP$124&gt;0, 'Infrastructure Results'!AL124, 1)</f>
        <v>Other</v>
      </c>
      <c r="N57" s="42" t="str">
        <f>IF('Infrastructure Results'!$AP$124&gt;0, 'Infrastructure Results'!AM124, 1)</f>
        <v>-</v>
      </c>
      <c r="O57" s="42" t="str">
        <f>IF('Infrastructure Results'!$AP$124&gt;0, 'Infrastructure Results'!AN124, 1)</f>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
• Consider a policy for the use of washdown on incoming users as they may represent an otherwise uncontrolled risk of IAS introduction</v>
      </c>
      <c r="P57" s="53" t="str">
        <f>IF('Infrastructure Results'!$AP$124&gt;0, 'Infrastructure Results'!AO124, 1)</f>
        <v>Operational burden will increase should face-to-face training or enforcement activities be required</v>
      </c>
      <c r="Q57" s="30" t="s">
        <v>83</v>
      </c>
      <c r="R57">
        <v>41</v>
      </c>
      <c r="S57" s="63">
        <f>IF(T57="", "", MAX($S$3:S56)+1)</f>
        <v>39</v>
      </c>
      <c r="T57" t="str">
        <f t="shared" si="0"/>
        <v>Water sport users - general provisions</v>
      </c>
      <c r="U57" s="30" t="str">
        <f t="shared" si="1"/>
        <v/>
      </c>
      <c r="V57" s="63">
        <f>IF(W57="", "", MAX($V$3:V56)+1)</f>
        <v>39</v>
      </c>
      <c r="W57" t="str">
        <f t="shared" si="2"/>
        <v xml:space="preserve">Consider other options or activities that reduce the introduction of IAS to your sites   </v>
      </c>
      <c r="X57" s="30" t="str">
        <f t="shared" si="3"/>
        <v/>
      </c>
      <c r="Y57" s="63">
        <f>IF(Z57="", "", MAX($Y$3:Y56)+1)</f>
        <v>39</v>
      </c>
      <c r="Z57" t="str">
        <f t="shared" si="4"/>
        <v>Other</v>
      </c>
      <c r="AA57" s="30" t="str">
        <f t="shared" si="5"/>
        <v/>
      </c>
      <c r="AB57" s="63">
        <f>IF(AC57="", "", MAX($AB$3:AB56)+1)</f>
        <v>39</v>
      </c>
      <c r="AC57" t="str">
        <f t="shared" si="6"/>
        <v>-</v>
      </c>
      <c r="AD57" s="30" t="str">
        <f t="shared" si="7"/>
        <v/>
      </c>
      <c r="AE57" s="63">
        <f>IF(AF57="", "", MAX($AE$3:AE56)+1)</f>
        <v>39</v>
      </c>
      <c r="AF57" t="str">
        <f t="shared" si="8"/>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
• Consider a policy for the use of washdown on incoming users as they may represent an otherwise uncontrolled risk of IAS introduction</v>
      </c>
      <c r="AG57" s="30" t="str">
        <f t="shared" si="9"/>
        <v/>
      </c>
      <c r="AH57">
        <f>IF(AI57="", "", MAX($AH$3:AH56)+1)</f>
        <v>39</v>
      </c>
      <c r="AI57" t="str">
        <f t="shared" si="10"/>
        <v>Operational burden will increase should face-to-face training or enforcement activities be required</v>
      </c>
      <c r="AJ57" s="30" t="str">
        <f t="shared" si="11"/>
        <v/>
      </c>
      <c r="AK57" s="25" t="s">
        <v>83</v>
      </c>
    </row>
    <row r="58" spans="1:37" x14ac:dyDescent="0.3">
      <c r="A58">
        <v>42</v>
      </c>
      <c r="B58" s="52" t="str">
        <f>IF('Activity Results'!$BM$125&gt;0, 'Activity Results'!BG125, 0)</f>
        <v>Boating users - general provisions</v>
      </c>
      <c r="C58" s="42" t="str">
        <f>IF('Activity Results'!$BM$125&gt;0, 'Activity Results'!BH125, 0)</f>
        <v>Consider including biosecurity for the other pathways / activities that are known to be present at the Blueways
Consider a policy for the use of washdown on incoming users as they may represent an otherwise uncontrolled risk of IAS introduction</v>
      </c>
      <c r="D58" s="42" t="str">
        <f>IF('Activity Results'!$BM$125&gt;0, 'Activity Results'!BI125, 0)</f>
        <v>Other</v>
      </c>
      <c r="E58" s="42" t="str">
        <f>IF('Activity Results'!$BM$125&gt;0, 'Activity Results'!BJ125, 0)</f>
        <v>Section 9.5.1</v>
      </c>
      <c r="F58" s="42" t="str">
        <f>IF('Activity Results'!$BM$125&gt;0, 'Activity Results'!BK125, 0)</f>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v>
      </c>
      <c r="G58" s="53" t="str">
        <f>IF('Activity Results'!$BM$125&gt;0, 'Activity Results'!BL125, 0)</f>
        <v>Operational burden will increase should face-to-face training or enforcement activities be required</v>
      </c>
      <c r="H58" s="30" t="s">
        <v>83</v>
      </c>
      <c r="J58">
        <v>42</v>
      </c>
      <c r="K58" s="52" t="str">
        <f>IF('Infrastructure Results'!$AP$125&gt;0, 'Infrastructure Results'!AJ125, 1)</f>
        <v>Boating users - general provisions</v>
      </c>
      <c r="L58" s="42" t="str">
        <f>IF('Infrastructure Results'!$AP$125&gt;0, 'Infrastructure Results'!AK125, 1)</f>
        <v>Consider including biosecurity for the other pathways / activities that are known to be present at the Blueways
Consider a policy for the use of washdown on incoming users as they may represent an otherwise uncontrolled risk of IAS introduction</v>
      </c>
      <c r="M58" s="42" t="str">
        <f>IF('Infrastructure Results'!$AP$125&gt;0, 'Infrastructure Results'!AL125, 1)</f>
        <v>Other</v>
      </c>
      <c r="N58" s="42" t="str">
        <f>IF('Infrastructure Results'!$AP$125&gt;0, 'Infrastructure Results'!AM125, 1)</f>
        <v>Section 9.5.1</v>
      </c>
      <c r="O58" s="42" t="str">
        <f>IF('Infrastructure Results'!$AP$125&gt;0, 'Infrastructure Results'!AN125, 1)</f>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v>
      </c>
      <c r="P58" s="53" t="str">
        <f>IF('Infrastructure Results'!$AP$125&gt;0, 'Infrastructure Results'!AO125, 1)</f>
        <v>Operational burden will increase should face-to-face training or enforcement activities be required</v>
      </c>
      <c r="Q58" s="30" t="s">
        <v>83</v>
      </c>
      <c r="R58">
        <v>42</v>
      </c>
      <c r="S58" s="63">
        <f>IF(T58="", "", MAX($S$3:S57)+1)</f>
        <v>40</v>
      </c>
      <c r="T58" t="str">
        <f t="shared" si="0"/>
        <v>Boating users - general provisions</v>
      </c>
      <c r="U58" s="30" t="str">
        <f t="shared" si="1"/>
        <v/>
      </c>
      <c r="V58" s="63">
        <f>IF(W58="", "", MAX($V$3:V57)+1)</f>
        <v>40</v>
      </c>
      <c r="W58" t="str">
        <f t="shared" si="2"/>
        <v>Consider including biosecurity for the other pathways / activities that are known to be present at the Blueways
Consider a policy for the use of washdown on incoming users as they may represent an otherwise uncontrolled risk of IAS introduction</v>
      </c>
      <c r="X58" s="30" t="str">
        <f t="shared" si="3"/>
        <v/>
      </c>
      <c r="Y58" s="63">
        <f>IF(Z58="", "", MAX($Y$3:Y57)+1)</f>
        <v>40</v>
      </c>
      <c r="Z58" t="str">
        <f t="shared" si="4"/>
        <v>Other</v>
      </c>
      <c r="AA58" s="30" t="str">
        <f t="shared" si="5"/>
        <v/>
      </c>
      <c r="AB58" s="63">
        <f>IF(AC58="", "", MAX($AB$3:AB57)+1)</f>
        <v>40</v>
      </c>
      <c r="AC58" t="str">
        <f t="shared" si="6"/>
        <v>Section 9.5.1</v>
      </c>
      <c r="AD58" s="30" t="str">
        <f t="shared" si="7"/>
        <v/>
      </c>
      <c r="AE58" s="63">
        <f>IF(AF58="", "", MAX($AE$3:AE57)+1)</f>
        <v>40</v>
      </c>
      <c r="AF58" t="str">
        <f t="shared" si="8"/>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v>
      </c>
      <c r="AG58" s="30" t="str">
        <f t="shared" si="9"/>
        <v/>
      </c>
      <c r="AH58">
        <f>IF(AI58="", "", MAX($AH$3:AH57)+1)</f>
        <v>40</v>
      </c>
      <c r="AI58" t="str">
        <f t="shared" si="10"/>
        <v>Operational burden will increase should face-to-face training or enforcement activities be required</v>
      </c>
      <c r="AJ58" s="30" t="str">
        <f t="shared" si="11"/>
        <v/>
      </c>
      <c r="AK58" s="25" t="s">
        <v>83</v>
      </c>
    </row>
    <row r="59" spans="1:37" x14ac:dyDescent="0.3">
      <c r="A59">
        <v>43</v>
      </c>
      <c r="B59" s="52" t="str">
        <f>IF('Activity Results'!$BM$126&gt;0, 'Activity Results'!BG126, 0)</f>
        <v>Angling users - general provisions</v>
      </c>
      <c r="C59" s="42" t="str">
        <f>IF('Activity Results'!$BM$126&gt;0, 'Activity Results'!BH126, 0)</f>
        <v>Consider including biosecurity for the other pathways / activities that are known to be present at the Blueways
Consider a policy for the use of washdown on incoming users as they may represent an otherwise uncontrolled risk of IAS introduction</v>
      </c>
      <c r="D59" s="42" t="str">
        <f>IF('Activity Results'!$BM$126&gt;0, 'Activity Results'!BI126, 0)</f>
        <v>Other</v>
      </c>
      <c r="E59" s="42" t="str">
        <f>IF('Activity Results'!$BM$126&gt;0, 'Activity Results'!BJ126, 0)</f>
        <v>Section 9.5.2</v>
      </c>
      <c r="F59" s="42" t="str">
        <f>IF('Activity Results'!$BM$126&gt;0, 'Activity Results'!BK126, 0)</f>
        <v>•	Where possible refuse entry / restrict the use of obviously biofouled or dirty equipment;
•	Provide well maintained and accessible wash down facilities - including dip tanks
•	Make cleaning before fishing a strong message;
•	Educate 'Blueway users' with Check, Clean, Dry promotional material, and other targeted messaging; 
•	Provide clear instruction and enforcement [where possible] of biosecurity policies
• Ban the use of live bait on site</v>
      </c>
      <c r="G59" s="53" t="str">
        <f>IF('Activity Results'!$BM$126&gt;0, 'Activity Results'!BL126, 0)</f>
        <v>Operational burden will increase should face-to-face training or enforcement activities be required</v>
      </c>
      <c r="H59" s="30" t="s">
        <v>83</v>
      </c>
      <c r="J59">
        <v>43</v>
      </c>
      <c r="K59" s="52" t="str">
        <f>IF('Infrastructure Results'!$AP$126&gt;0, 'Infrastructure Results'!AJ126, 1)</f>
        <v>Angling users - general provisions</v>
      </c>
      <c r="L59" s="42" t="str">
        <f>IF('Infrastructure Results'!$AP$126&gt;0, 'Infrastructure Results'!AK126, 1)</f>
        <v>Consider including biosecurity for the other pathways / activities that are known to be present at the Blueways
Consider a policy for the use of washdown on incoming users as they may represent an otherwise uncontrolled risk of IAS introduction</v>
      </c>
      <c r="M59" s="42" t="str">
        <f>IF('Infrastructure Results'!$AP$126&gt;0, 'Infrastructure Results'!AL126, 1)</f>
        <v>Other</v>
      </c>
      <c r="N59" s="42" t="str">
        <f>IF('Infrastructure Results'!$AP$126&gt;0, 'Infrastructure Results'!AM126, 1)</f>
        <v>Section 9.5.2</v>
      </c>
      <c r="O59" s="42" t="str">
        <f>IF('Infrastructure Results'!$AP$126&gt;0, 'Infrastructure Results'!AN126, 1)</f>
        <v>•	Where possible refuse entry / restrict the use of obviously biofouled or dirty equipment;
•	Provide well maintained and accessible wash down facilities - including dip tanks
•	Make cleaning before fishing a strong message;
•	Educate 'Blueway users' with Check, Clean, Dry promotional material, and other targeted messaging; 
•	Provide clear instruction and enforcement [where possible] of biosecurity policies
• Ban the use of live bait on site</v>
      </c>
      <c r="P59" s="53" t="str">
        <f>IF('Infrastructure Results'!$AP$126&gt;0, 'Infrastructure Results'!AO126, 1)</f>
        <v>Operational burden will increase should face-to-face training or enforcement activities be required</v>
      </c>
      <c r="Q59" s="30" t="s">
        <v>83</v>
      </c>
      <c r="R59">
        <v>43</v>
      </c>
      <c r="S59" s="63">
        <f>IF(T59="", "", MAX($S$3:S58)+1)</f>
        <v>41</v>
      </c>
      <c r="T59" t="str">
        <f t="shared" si="0"/>
        <v>Angling users - general provisions</v>
      </c>
      <c r="U59" s="30" t="str">
        <f t="shared" si="1"/>
        <v/>
      </c>
      <c r="V59" s="63">
        <f>IF(W59="", "", MAX($V$3:V58)+1)</f>
        <v>41</v>
      </c>
      <c r="W59" t="str">
        <f t="shared" si="2"/>
        <v>Consider including biosecurity for the other pathways / activities that are known to be present at the Blueways
Consider a policy for the use of washdown on incoming users as they may represent an otherwise uncontrolled risk of IAS introduction</v>
      </c>
      <c r="X59" s="30" t="str">
        <f t="shared" si="3"/>
        <v/>
      </c>
      <c r="Y59" s="63">
        <f>IF(Z59="", "", MAX($Y$3:Y58)+1)</f>
        <v>41</v>
      </c>
      <c r="Z59" t="str">
        <f t="shared" si="4"/>
        <v>Other</v>
      </c>
      <c r="AA59" s="30" t="str">
        <f t="shared" si="5"/>
        <v/>
      </c>
      <c r="AB59" s="63">
        <f>IF(AC59="", "", MAX($AB$3:AB58)+1)</f>
        <v>41</v>
      </c>
      <c r="AC59" t="str">
        <f t="shared" si="6"/>
        <v>Section 9.5.2</v>
      </c>
      <c r="AD59" s="30" t="str">
        <f t="shared" si="7"/>
        <v/>
      </c>
      <c r="AE59" s="63">
        <f>IF(AF59="", "", MAX($AE$3:AE58)+1)</f>
        <v>41</v>
      </c>
      <c r="AF59" t="str">
        <f t="shared" si="8"/>
        <v>•	Where possible refuse entry / restrict the use of obviously biofouled or dirty equipment;
•	Provide well maintained and accessible wash down facilities - including dip tanks
•	Make cleaning before fishing a strong message;
•	Educate 'Blueway users' with Check, Clean, Dry promotional material, and other targeted messaging; 
•	Provide clear instruction and enforcement [where possible] of biosecurity policies
• Ban the use of live bait on site</v>
      </c>
      <c r="AG59" s="30" t="str">
        <f t="shared" si="9"/>
        <v/>
      </c>
      <c r="AH59">
        <f>IF(AI59="", "", MAX($AH$3:AH58)+1)</f>
        <v>41</v>
      </c>
      <c r="AI59" t="str">
        <f t="shared" si="10"/>
        <v>Operational burden will increase should face-to-face training or enforcement activities be required</v>
      </c>
      <c r="AJ59" s="30" t="str">
        <f t="shared" si="11"/>
        <v/>
      </c>
      <c r="AK59" s="25" t="s">
        <v>83</v>
      </c>
    </row>
    <row r="60" spans="1:37" x14ac:dyDescent="0.3">
      <c r="A60">
        <v>44</v>
      </c>
      <c r="B60" s="52" t="str">
        <f>IF('Activity Results'!$BM$127&gt;0, 'Activity Results'!BG127, 0)</f>
        <v>Events - general provisions</v>
      </c>
      <c r="C60" s="42" t="str">
        <f>IF('Activity Results'!$BM$127&gt;0, 'Activity Results'!BH127, 0)</f>
        <v>Consider including biosecurity for the other pathways / activities that are known to be present at the Blueway</v>
      </c>
      <c r="D60" s="42" t="str">
        <f>IF('Activity Results'!$BM$127&gt;0, 'Activity Results'!BI127, 0)</f>
        <v>Other</v>
      </c>
      <c r="E60" s="42" t="str">
        <f>IF('Activity Results'!$BM$127&gt;0, 'Activity Results'!BJ127, 0)</f>
        <v>Section 9.5.4</v>
      </c>
      <c r="F60" s="42" t="str">
        <f>IF('Activity Results'!$BM$127&gt;0, 'Activity Results'!BK127, 0)</f>
        <v xml:space="preserve">•	Provide well maintained and accessible wash down facilities - including dip tanks and increased temporary facilities
•	Make cleaning equipment a condition of competing 
•	Educate 'Blueway users' with Check, Clean, Dry promotional material, and other targeted messaging - this should be sent out upon registration; 
•	Provide clear instruction and enforcement [where possible] of biosecurity policies
• Ban the use of live bait on site (if angling) 
• Where possible provide site-owned equipment </v>
      </c>
      <c r="G60" s="53" t="str">
        <f>IF('Activity Results'!$BM$127&gt;0, 'Activity Results'!BL127, 0)</f>
        <v>Operational burden will increase should face-to-face training or enforcement activities be required</v>
      </c>
      <c r="H60" s="30" t="s">
        <v>83</v>
      </c>
      <c r="J60">
        <v>44</v>
      </c>
      <c r="K60" s="52" t="str">
        <f>IF('Infrastructure Results'!$AP$127&gt;0, 'Infrastructure Results'!AJ127, 1)</f>
        <v>Events - general provisions</v>
      </c>
      <c r="L60" s="42" t="str">
        <f>IF('Infrastructure Results'!$AP$127&gt;0, 'Infrastructure Results'!AK127, 1)</f>
        <v>Consider including biosecurity for the other pathways / activities that are known to be present at the Blueway</v>
      </c>
      <c r="M60" s="42" t="str">
        <f>IF('Infrastructure Results'!$AP$127&gt;0, 'Infrastructure Results'!AL127, 1)</f>
        <v>Other</v>
      </c>
      <c r="N60" s="42" t="str">
        <f>IF('Infrastructure Results'!$AP$127&gt;0, 'Infrastructure Results'!AM127, 1)</f>
        <v>Section 9.5.4</v>
      </c>
      <c r="O60" s="42" t="str">
        <f>IF('Infrastructure Results'!$AP$127&gt;0, 'Infrastructure Results'!AN127, 1)</f>
        <v xml:space="preserve">•	Provide well maintained and accessible wash down facilities - including dip tanks and increased temporary facilities
•	Make cleaning equipment a condition of competing 
•	Educate 'Blueway users' with Check, Clean, Dry promotional material, and other targeted messaging - this should be sent out upon registration; 
•	Provide clear instruction and enforcement [where possible] of biosecurity policies
• Ban the use of live bait on site (if angling) 
• Where possible provide site-owned equipment </v>
      </c>
      <c r="P60" s="53" t="str">
        <f>IF('Infrastructure Results'!$AP$127&gt;0, 'Infrastructure Results'!AO127, 1)</f>
        <v>Operational burden will increase should face-to-face training or enforcement activities be required</v>
      </c>
      <c r="Q60" s="30" t="s">
        <v>83</v>
      </c>
      <c r="R60">
        <v>44</v>
      </c>
      <c r="S60" s="63">
        <f>IF(T60="", "", MAX($S$3:S59)+1)</f>
        <v>42</v>
      </c>
      <c r="T60" t="str">
        <f t="shared" si="0"/>
        <v>Events - general provisions</v>
      </c>
      <c r="U60" s="30" t="str">
        <f t="shared" si="1"/>
        <v/>
      </c>
      <c r="V60" s="63">
        <f>IF(W60="", "", MAX($V$3:V59)+1)</f>
        <v>42</v>
      </c>
      <c r="W60" t="str">
        <f t="shared" si="2"/>
        <v>Consider including biosecurity for the other pathways / activities that are known to be present at the Blueway</v>
      </c>
      <c r="X60" s="30" t="str">
        <f t="shared" si="3"/>
        <v/>
      </c>
      <c r="Y60" s="63">
        <f>IF(Z60="", "", MAX($Y$3:Y59)+1)</f>
        <v>42</v>
      </c>
      <c r="Z60" t="str">
        <f t="shared" si="4"/>
        <v>Other</v>
      </c>
      <c r="AA60" s="30" t="str">
        <f t="shared" si="5"/>
        <v/>
      </c>
      <c r="AB60" s="63">
        <f>IF(AC60="", "", MAX($AB$3:AB59)+1)</f>
        <v>42</v>
      </c>
      <c r="AC60" t="str">
        <f t="shared" si="6"/>
        <v>Section 9.5.4</v>
      </c>
      <c r="AD60" s="30" t="str">
        <f t="shared" si="7"/>
        <v/>
      </c>
      <c r="AE60" s="63">
        <f>IF(AF60="", "", MAX($AE$3:AE59)+1)</f>
        <v>42</v>
      </c>
      <c r="AF60" t="str">
        <f t="shared" si="8"/>
        <v xml:space="preserve">•	Provide well maintained and accessible wash down facilities - including dip tanks and increased temporary facilities
•	Make cleaning equipment a condition of competing 
•	Educate 'Blueway users' with Check, Clean, Dry promotional material, and other targeted messaging - this should be sent out upon registration; 
•	Provide clear instruction and enforcement [where possible] of biosecurity policies
• Ban the use of live bait on site (if angling) 
• Where possible provide site-owned equipment </v>
      </c>
      <c r="AG60" s="30" t="str">
        <f t="shared" si="9"/>
        <v/>
      </c>
      <c r="AH60">
        <f>IF(AI60="", "", MAX($AH$3:AH59)+1)</f>
        <v>42</v>
      </c>
      <c r="AI60" t="str">
        <f t="shared" si="10"/>
        <v>Operational burden will increase should face-to-face training or enforcement activities be required</v>
      </c>
      <c r="AJ60" s="30" t="str">
        <f t="shared" si="11"/>
        <v/>
      </c>
      <c r="AK60" s="25" t="s">
        <v>83</v>
      </c>
    </row>
    <row r="61" spans="1:37" x14ac:dyDescent="0.3">
      <c r="A61" s="23"/>
      <c r="B61" s="52" t="s">
        <v>198</v>
      </c>
      <c r="C61" s="42" t="s">
        <v>198</v>
      </c>
      <c r="D61" s="42" t="s">
        <v>198</v>
      </c>
      <c r="E61" s="42" t="s">
        <v>198</v>
      </c>
      <c r="F61" s="42" t="s">
        <v>198</v>
      </c>
      <c r="G61" s="53" t="s">
        <v>198</v>
      </c>
      <c r="H61" s="30" t="s">
        <v>83</v>
      </c>
      <c r="J61" s="23"/>
      <c r="K61" s="52" t="s">
        <v>199</v>
      </c>
      <c r="L61" s="42" t="s">
        <v>199</v>
      </c>
      <c r="M61" s="42" t="s">
        <v>199</v>
      </c>
      <c r="N61" s="42" t="s">
        <v>199</v>
      </c>
      <c r="O61" s="42" t="s">
        <v>199</v>
      </c>
      <c r="P61" s="53" t="s">
        <v>199</v>
      </c>
      <c r="Q61" s="30" t="s">
        <v>83</v>
      </c>
      <c r="R61" s="23"/>
      <c r="S61" s="63" t="str">
        <f>IF(T61="", "", MAX($S$3:S60)+1)</f>
        <v/>
      </c>
      <c r="T61" t="str">
        <f t="shared" si="0"/>
        <v/>
      </c>
      <c r="U61" s="30" t="str">
        <f t="shared" si="1"/>
        <v/>
      </c>
      <c r="V61" s="63" t="str">
        <f>IF(W61="", "", MAX($V$3:V60)+1)</f>
        <v/>
      </c>
      <c r="W61" t="str">
        <f t="shared" si="2"/>
        <v/>
      </c>
      <c r="X61" s="30" t="str">
        <f t="shared" si="3"/>
        <v/>
      </c>
      <c r="Y61" s="63" t="str">
        <f>IF(Z61="", "", MAX($Y$3:Y60)+1)</f>
        <v/>
      </c>
      <c r="Z61" t="str">
        <f t="shared" si="4"/>
        <v/>
      </c>
      <c r="AA61" s="30" t="str">
        <f t="shared" si="5"/>
        <v/>
      </c>
      <c r="AB61" s="63" t="str">
        <f>IF(AC61="", "", MAX($AB$3:AB60)+1)</f>
        <v/>
      </c>
      <c r="AC61" t="str">
        <f t="shared" si="6"/>
        <v/>
      </c>
      <c r="AD61" s="30" t="str">
        <f t="shared" si="7"/>
        <v/>
      </c>
      <c r="AE61" s="63" t="str">
        <f>IF(AF61="", "", MAX($AE$3:AE60)+1)</f>
        <v/>
      </c>
      <c r="AF61" t="str">
        <f t="shared" si="8"/>
        <v/>
      </c>
      <c r="AG61" s="30" t="str">
        <f t="shared" si="9"/>
        <v/>
      </c>
      <c r="AH61" t="str">
        <f>IF(AI61="", "", MAX($AH$3:AH60)+1)</f>
        <v/>
      </c>
      <c r="AI61" t="str">
        <f t="shared" si="10"/>
        <v/>
      </c>
      <c r="AJ61" s="30" t="str">
        <f t="shared" si="11"/>
        <v/>
      </c>
      <c r="AK61" s="25" t="s">
        <v>83</v>
      </c>
    </row>
    <row r="62" spans="1:37" x14ac:dyDescent="0.3">
      <c r="A62" s="34">
        <v>45</v>
      </c>
      <c r="B62" s="52" t="s">
        <v>130</v>
      </c>
      <c r="C62" s="42" t="s">
        <v>187</v>
      </c>
      <c r="D62" s="42" t="s">
        <v>138</v>
      </c>
      <c r="E62" s="42" t="s">
        <v>279</v>
      </c>
      <c r="F62" s="42" t="s">
        <v>188</v>
      </c>
      <c r="G62" s="53" t="s">
        <v>189</v>
      </c>
      <c r="H62" s="30" t="s">
        <v>83</v>
      </c>
      <c r="J62" s="34">
        <v>45</v>
      </c>
      <c r="K62" s="52" t="s">
        <v>130</v>
      </c>
      <c r="L62" s="42" t="s">
        <v>187</v>
      </c>
      <c r="M62" s="42" t="s">
        <v>138</v>
      </c>
      <c r="N62" s="42" t="s">
        <v>279</v>
      </c>
      <c r="O62" s="42" t="s">
        <v>188</v>
      </c>
      <c r="P62" s="53" t="s">
        <v>189</v>
      </c>
      <c r="Q62" s="30" t="s">
        <v>83</v>
      </c>
      <c r="R62" s="34">
        <v>45</v>
      </c>
      <c r="S62" s="63">
        <f>IF(T62="", "", MAX($S$3:S61)+1)</f>
        <v>43</v>
      </c>
      <c r="T62" t="str">
        <f t="shared" si="0"/>
        <v>General Communications</v>
      </c>
      <c r="U62" s="30" t="str">
        <f t="shared" si="1"/>
        <v/>
      </c>
      <c r="V62" s="63">
        <f>IF(W62="", "", MAX($V$3:V61)+1)</f>
        <v>43</v>
      </c>
      <c r="W62" t="str">
        <f t="shared" si="2"/>
        <v>Ensure that ‘Check, Clean, Dry’ signage is present as a minimum standard of biosecurity</v>
      </c>
      <c r="X62" s="30" t="str">
        <f t="shared" si="3"/>
        <v/>
      </c>
      <c r="Y62" s="63">
        <f>IF(Z62="", "", MAX($Y$3:Y61)+1)</f>
        <v>43</v>
      </c>
      <c r="Z62" t="str">
        <f t="shared" si="4"/>
        <v>Principle 1</v>
      </c>
      <c r="AA62" s="30" t="str">
        <f t="shared" si="5"/>
        <v/>
      </c>
      <c r="AB62" s="63">
        <f>IF(AC62="", "", MAX($AB$3:AB61)+1)</f>
        <v>43</v>
      </c>
      <c r="AC62" t="str">
        <f t="shared" si="6"/>
        <v>Section 5</v>
      </c>
      <c r="AD62" s="30" t="str">
        <f t="shared" si="7"/>
        <v/>
      </c>
      <c r="AE62" s="63">
        <f>IF(AF62="", "", MAX($AE$3:AE61)+1)</f>
        <v>43</v>
      </c>
      <c r="AF62" t="str">
        <f t="shared" si="8"/>
        <v xml:space="preserve">Communications at a site-specific level should increase understanding on the risk IAS spread presents and what measures people can take to reduce this risk. </v>
      </c>
      <c r="AG62" s="30" t="str">
        <f t="shared" si="9"/>
        <v/>
      </c>
      <c r="AH62">
        <f>IF(AI62="", "", MAX($AH$3:AH61)+1)</f>
        <v>43</v>
      </c>
      <c r="AI62" t="str">
        <f t="shared" si="10"/>
        <v>Communications should be consistent with information outlined in principle 1 of the Biosecurity on the Blueways best practice and recommendations report.</v>
      </c>
      <c r="AJ62" s="30" t="str">
        <f t="shared" si="11"/>
        <v/>
      </c>
      <c r="AK62" s="25" t="s">
        <v>83</v>
      </c>
    </row>
    <row r="63" spans="1:37" x14ac:dyDescent="0.3">
      <c r="A63" s="34">
        <v>46</v>
      </c>
      <c r="B63" s="52" t="s">
        <v>126</v>
      </c>
      <c r="C63" s="42" t="s">
        <v>190</v>
      </c>
      <c r="D63" s="42" t="s">
        <v>151</v>
      </c>
      <c r="E63" s="42" t="s">
        <v>280</v>
      </c>
      <c r="F63" s="42" t="s">
        <v>191</v>
      </c>
      <c r="G63" s="53" t="s">
        <v>192</v>
      </c>
      <c r="H63" s="30" t="s">
        <v>83</v>
      </c>
      <c r="J63" s="34">
        <v>46</v>
      </c>
      <c r="K63" s="52" t="s">
        <v>126</v>
      </c>
      <c r="L63" s="42" t="s">
        <v>190</v>
      </c>
      <c r="M63" s="42" t="s">
        <v>151</v>
      </c>
      <c r="N63" s="42" t="s">
        <v>280</v>
      </c>
      <c r="O63" s="42" t="s">
        <v>191</v>
      </c>
      <c r="P63" s="53" t="s">
        <v>192</v>
      </c>
      <c r="Q63" s="30" t="s">
        <v>83</v>
      </c>
      <c r="R63" s="34">
        <v>46</v>
      </c>
      <c r="S63" s="63">
        <f>IF(T63="", "", MAX($S$3:S62)+1)</f>
        <v>44</v>
      </c>
      <c r="T63" t="str">
        <f t="shared" si="0"/>
        <v>Operational Risk Mitigation</v>
      </c>
      <c r="U63" s="30" t="str">
        <f t="shared" si="1"/>
        <v/>
      </c>
      <c r="V63" s="63">
        <f>IF(W63="", "", MAX($V$3:V62)+1)</f>
        <v>44</v>
      </c>
      <c r="W63" t="str">
        <f t="shared" si="2"/>
        <v>Consider the risks that building or other works could have on the movement of IAS</v>
      </c>
      <c r="X63" s="30" t="str">
        <f t="shared" si="3"/>
        <v/>
      </c>
      <c r="Y63" s="63">
        <f>IF(Z63="", "", MAX($Y$3:Y62)+1)</f>
        <v>44</v>
      </c>
      <c r="Z63" t="str">
        <f t="shared" si="4"/>
        <v>Principle 2</v>
      </c>
      <c r="AA63" s="30" t="str">
        <f t="shared" si="5"/>
        <v/>
      </c>
      <c r="AB63" s="63">
        <f>IF(AC63="", "", MAX($AB$3:AB62)+1)</f>
        <v>44</v>
      </c>
      <c r="AC63" t="str">
        <f t="shared" si="6"/>
        <v>Section 6.3</v>
      </c>
      <c r="AD63" s="30" t="str">
        <f t="shared" si="7"/>
        <v/>
      </c>
      <c r="AE63" s="63">
        <f>IF(AF63="", "", MAX($AE$3:AE62)+1)</f>
        <v>44</v>
      </c>
      <c r="AF63" t="str">
        <f t="shared" si="8"/>
        <v xml:space="preserve">This should be considered both internally and externally and may include moving from low to high IAS risk sites within a work period, and the washdown of construction equipment prior to site entry. </v>
      </c>
      <c r="AG63" s="30" t="str">
        <f t="shared" si="9"/>
        <v/>
      </c>
      <c r="AH63">
        <f>IF(AI63="", "", MAX($AH$3:AH62)+1)</f>
        <v>44</v>
      </c>
      <c r="AI63" t="str">
        <f t="shared" si="10"/>
        <v xml:space="preserve">This could be built into the contractual assurance for specialist external contractors. </v>
      </c>
      <c r="AJ63" s="30" t="str">
        <f t="shared" si="11"/>
        <v/>
      </c>
      <c r="AK63" s="25" t="s">
        <v>83</v>
      </c>
    </row>
    <row r="64" spans="1:37" x14ac:dyDescent="0.3">
      <c r="A64" s="38">
        <v>47</v>
      </c>
      <c r="B64" s="52">
        <f>IF('Data Input'!$D$10 = "No", 'Activity Results'!BG131, 0)</f>
        <v>0</v>
      </c>
      <c r="C64" s="42">
        <f>IF('Data Input'!$D$10 = "No", 'Activity Results'!BH131, 0)</f>
        <v>0</v>
      </c>
      <c r="D64" s="42">
        <f>IF('Data Input'!$D$10 = "No", 'Activity Results'!BI131, 0)</f>
        <v>0</v>
      </c>
      <c r="E64" s="42">
        <f>IF('Data Input'!$D$10 = "No", 'Activity Results'!BJ131, 0)</f>
        <v>0</v>
      </c>
      <c r="F64" s="42">
        <f>IF('Data Input'!$D$10 = "No", 'Activity Results'!BK131, 0)</f>
        <v>0</v>
      </c>
      <c r="G64" s="53">
        <f>IF('Data Input'!$D$10 = "No", 'Activity Results'!BL131, 0)</f>
        <v>0</v>
      </c>
      <c r="H64" s="30" t="s">
        <v>83</v>
      </c>
      <c r="J64" s="38">
        <v>47</v>
      </c>
      <c r="K64" s="52">
        <f>IF('Data Input'!$D$10 = "No", 'Infrastructure Results'!AJ131, 1)</f>
        <v>1</v>
      </c>
      <c r="L64" s="42">
        <f>IF('Data Input'!$D$10 = "No", 'Infrastructure Results'!AK131, 1)</f>
        <v>1</v>
      </c>
      <c r="M64" s="42">
        <f>IF('Data Input'!$D$10 = "No", 'Infrastructure Results'!AL131, 1)</f>
        <v>1</v>
      </c>
      <c r="N64" s="42">
        <f>IF('Data Input'!$D$10 = "No", 'Infrastructure Results'!AM131, 1)</f>
        <v>1</v>
      </c>
      <c r="O64" s="42">
        <f>IF('Data Input'!$D$10 = "No", 'Infrastructure Results'!AN131, 1)</f>
        <v>1</v>
      </c>
      <c r="P64" s="53">
        <f>IF('Data Input'!$D$10 = "No", 'Infrastructure Results'!AO131, 1)</f>
        <v>1</v>
      </c>
      <c r="Q64" s="30" t="s">
        <v>83</v>
      </c>
      <c r="R64" s="38">
        <v>47</v>
      </c>
      <c r="S64" s="63" t="str">
        <f>IF(T64="", "", MAX($S$3:S63)+1)</f>
        <v/>
      </c>
      <c r="T64" t="str">
        <f t="shared" si="0"/>
        <v/>
      </c>
      <c r="U64" s="30" t="str">
        <f t="shared" si="1"/>
        <v/>
      </c>
      <c r="V64" s="63" t="str">
        <f>IF(W64="", "", MAX($V$3:V63)+1)</f>
        <v/>
      </c>
      <c r="W64" t="str">
        <f t="shared" si="2"/>
        <v/>
      </c>
      <c r="X64" s="30" t="str">
        <f t="shared" si="3"/>
        <v/>
      </c>
      <c r="Y64" s="63" t="str">
        <f>IF(Z64="", "", MAX($Y$3:Y63)+1)</f>
        <v/>
      </c>
      <c r="Z64" t="str">
        <f t="shared" si="4"/>
        <v/>
      </c>
      <c r="AA64" s="30" t="str">
        <f t="shared" si="5"/>
        <v/>
      </c>
      <c r="AB64" s="63" t="str">
        <f>IF(AC64="", "", MAX($AB$3:AB63)+1)</f>
        <v/>
      </c>
      <c r="AC64" t="str">
        <f t="shared" si="6"/>
        <v/>
      </c>
      <c r="AD64" s="30" t="str">
        <f t="shared" si="7"/>
        <v/>
      </c>
      <c r="AE64" s="63" t="str">
        <f>IF(AF64="", "", MAX($AE$3:AE63)+1)</f>
        <v/>
      </c>
      <c r="AF64" t="str">
        <f t="shared" si="8"/>
        <v/>
      </c>
      <c r="AG64" s="30" t="str">
        <f t="shared" si="9"/>
        <v/>
      </c>
      <c r="AH64" t="str">
        <f>IF(AI64="", "", MAX($AH$3:AH63)+1)</f>
        <v/>
      </c>
      <c r="AI64" t="str">
        <f t="shared" si="10"/>
        <v/>
      </c>
      <c r="AJ64" s="30" t="str">
        <f t="shared" si="11"/>
        <v/>
      </c>
      <c r="AK64" s="25" t="s">
        <v>83</v>
      </c>
    </row>
    <row r="65" spans="1:37" ht="15" thickBot="1" x14ac:dyDescent="0.35">
      <c r="A65" s="34">
        <v>48</v>
      </c>
      <c r="B65" s="54" t="s">
        <v>129</v>
      </c>
      <c r="C65" s="55" t="s">
        <v>193</v>
      </c>
      <c r="D65" s="55" t="s">
        <v>194</v>
      </c>
      <c r="E65" s="55" t="s">
        <v>281</v>
      </c>
      <c r="F65" s="55" t="s">
        <v>195</v>
      </c>
      <c r="G65" s="56" t="s">
        <v>196</v>
      </c>
      <c r="H65" s="30" t="s">
        <v>83</v>
      </c>
      <c r="J65" s="34">
        <v>48</v>
      </c>
      <c r="K65" s="54" t="s">
        <v>129</v>
      </c>
      <c r="L65" s="55" t="s">
        <v>193</v>
      </c>
      <c r="M65" s="55" t="s">
        <v>194</v>
      </c>
      <c r="N65" s="55" t="s">
        <v>281</v>
      </c>
      <c r="O65" s="55" t="s">
        <v>195</v>
      </c>
      <c r="P65" s="56" t="s">
        <v>196</v>
      </c>
      <c r="Q65" s="30" t="s">
        <v>83</v>
      </c>
      <c r="R65" s="34">
        <v>48</v>
      </c>
      <c r="S65" s="64">
        <f>IF(T65="", "", MAX($S$3:S64)+1)</f>
        <v>45</v>
      </c>
      <c r="T65" s="35" t="str">
        <f t="shared" si="0"/>
        <v>Health and safety</v>
      </c>
      <c r="U65" s="36" t="str">
        <f t="shared" si="1"/>
        <v/>
      </c>
      <c r="V65" s="64">
        <f>IF(W65="", "", MAX($V$3:V64)+1)</f>
        <v>45</v>
      </c>
      <c r="W65" s="35" t="str">
        <f t="shared" si="2"/>
        <v xml:space="preserve">Consider Health and Safety in the implementation of biosecurity  </v>
      </c>
      <c r="X65" s="36" t="str">
        <f t="shared" si="3"/>
        <v/>
      </c>
      <c r="Y65" s="64">
        <f>IF(Z65="", "", MAX($Y$3:Y64)+1)</f>
        <v>45</v>
      </c>
      <c r="Z65" s="35" t="str">
        <f t="shared" si="4"/>
        <v>Principle 3</v>
      </c>
      <c r="AA65" s="36" t="str">
        <f t="shared" si="5"/>
        <v/>
      </c>
      <c r="AB65" s="64">
        <f>IF(AC65="", "", MAX($AB$3:AB64)+1)</f>
        <v>45</v>
      </c>
      <c r="AC65" s="35" t="str">
        <f t="shared" si="6"/>
        <v>Section 7.1.4</v>
      </c>
      <c r="AD65" s="36" t="str">
        <f t="shared" si="7"/>
        <v/>
      </c>
      <c r="AE65" s="64">
        <f>IF(AF65="", "", MAX($AE$3:AE64)+1)</f>
        <v>45</v>
      </c>
      <c r="AF65" s="35" t="str">
        <f t="shared" si="8"/>
        <v>It is important to remember that biosecurity should only be undertaken if it is safe to do so; therefore, Health and Safety risk assessment should be incorporated into all aspects of biosecurity.</v>
      </c>
      <c r="AG65" s="36" t="str">
        <f t="shared" si="9"/>
        <v/>
      </c>
      <c r="AH65" s="35">
        <f>IF(AI65="", "", MAX($AH$3:AH64)+1)</f>
        <v>45</v>
      </c>
      <c r="AI65" s="35" t="str">
        <f t="shared" si="10"/>
        <v xml:space="preserve">Consideration should be given to: trip and slip hazards, high pressure or hot water, PPE required for users, regularly checking equipment and facilities for damage. </v>
      </c>
      <c r="AJ65" s="36" t="str">
        <f t="shared" si="11"/>
        <v/>
      </c>
      <c r="AK65" s="25" t="s">
        <v>83</v>
      </c>
    </row>
    <row r="66" spans="1:37" x14ac:dyDescent="0.3">
      <c r="H66" s="30" t="s">
        <v>83</v>
      </c>
      <c r="Q66" s="30" t="s">
        <v>83</v>
      </c>
    </row>
    <row r="67" spans="1:37" x14ac:dyDescent="0.3">
      <c r="Q67" s="30" t="s">
        <v>83</v>
      </c>
    </row>
    <row r="68" spans="1:37" x14ac:dyDescent="0.3">
      <c r="Q68" s="30" t="s">
        <v>83</v>
      </c>
    </row>
    <row r="69" spans="1:37" x14ac:dyDescent="0.3">
      <c r="Q69" s="30" t="s">
        <v>83</v>
      </c>
    </row>
    <row r="70" spans="1:37" x14ac:dyDescent="0.3">
      <c r="Q70" s="30" t="s">
        <v>83</v>
      </c>
    </row>
    <row r="71" spans="1:37" x14ac:dyDescent="0.3">
      <c r="Q71" s="30" t="s">
        <v>83</v>
      </c>
    </row>
    <row r="72" spans="1:37" x14ac:dyDescent="0.3">
      <c r="K72" t="str">
        <f>IF(OR(AND('Infrastructure Results'!$I$89=1, 'Infrastructure Results'!$AA$89=1), AND('Infrastructure Results'!$AA$89=1, $T$26&lt;&gt;""), AND('Infrastructure Results'!$AA$89=1, $T$27&lt;&gt;""), AND( 'Infrastructure Results'!$AA$89=1, $T$28&lt;&gt;""), AND('Infrastructure Results'!$AA$89=1, $T$29&lt;&gt;"")), 'Infrastructure Results'!AJ89, 1)</f>
        <v>Bunded area</v>
      </c>
    </row>
  </sheetData>
  <mergeCells count="8">
    <mergeCell ref="Y2:AA2"/>
    <mergeCell ref="AB2:AD2"/>
    <mergeCell ref="AE2:AG2"/>
    <mergeCell ref="AH2:AJ2"/>
    <mergeCell ref="B2:G2"/>
    <mergeCell ref="K2:P2"/>
    <mergeCell ref="S2:U2"/>
    <mergeCell ref="V2:X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63E69-C536-4091-9B40-A55568DDBB31}">
  <sheetPr codeName="Sheet5">
    <tabColor theme="9"/>
  </sheetPr>
  <dimension ref="B1:G64"/>
  <sheetViews>
    <sheetView showGridLines="0" tabSelected="1" zoomScale="70" zoomScaleNormal="70" workbookViewId="0">
      <pane ySplit="2" topLeftCell="A32" activePane="bottomLeft" state="frozen"/>
      <selection pane="bottomLeft" activeCell="I15" sqref="I15"/>
    </sheetView>
  </sheetViews>
  <sheetFormatPr defaultRowHeight="14.4" x14ac:dyDescent="0.3"/>
  <cols>
    <col min="2" max="2" width="36" style="66" customWidth="1"/>
    <col min="3" max="3" width="42.21875" style="66" customWidth="1"/>
    <col min="4" max="4" width="36" style="25" customWidth="1"/>
    <col min="5" max="5" width="24.109375" style="25" customWidth="1"/>
    <col min="6" max="6" width="56.109375" style="66" customWidth="1"/>
    <col min="7" max="7" width="61.6640625" style="66" customWidth="1"/>
  </cols>
  <sheetData>
    <row r="1" spans="2:7" ht="15" thickBot="1" x14ac:dyDescent="0.35"/>
    <row r="2" spans="2:7" s="25" customFormat="1" ht="28.8" x14ac:dyDescent="0.3">
      <c r="B2" s="17" t="s">
        <v>76</v>
      </c>
      <c r="C2" s="18" t="s">
        <v>133</v>
      </c>
      <c r="D2" s="18" t="s">
        <v>134</v>
      </c>
      <c r="E2" s="20" t="s">
        <v>135</v>
      </c>
      <c r="F2" s="18" t="s">
        <v>77</v>
      </c>
      <c r="G2" s="19" t="s">
        <v>85</v>
      </c>
    </row>
    <row r="3" spans="2:7" ht="144.6" customHeight="1" x14ac:dyDescent="0.3">
      <c r="B3" s="8" t="str">
        <f>'2nd Stage Results'!U4</f>
        <v>General biosecurity information on the 'Blueways Developers and Operators' websites</v>
      </c>
      <c r="C3" s="11" t="str">
        <f>'2nd Stage Results'!X4</f>
        <v xml:space="preserve">Consider creating a biosecurity focused section of any online marketing for your Blueway(s)  </v>
      </c>
      <c r="D3" s="21" t="str">
        <f>'2nd Stage Results'!AA4</f>
        <v>Principle 1</v>
      </c>
      <c r="E3" s="21" t="str">
        <f>'2nd Stage Results'!AD4</f>
        <v xml:space="preserve"> Section 5.3</v>
      </c>
      <c r="F3" s="11" t="str">
        <f>'2nd Stage Results'!AG4</f>
        <v>It is likely that ‘Blueways developers and operators’ will make the public aware of their Blueway via websites and / or social media.  Biosecurity information on these platforms should be easy to find - or it should find you! This will increase awareness surrounding biosecurity.</v>
      </c>
      <c r="G3" s="13" t="str">
        <f>'2nd Stage Results'!AJ4</f>
        <v>The information provided in popups should be brief and memorable. More detailed biosecurity information should be located within a few clicks of navigation throughout the platform.</v>
      </c>
    </row>
    <row r="4" spans="2:7" ht="144.6" customHeight="1" x14ac:dyDescent="0.3">
      <c r="B4" s="8" t="str">
        <f>'2nd Stage Results'!U5</f>
        <v>Web-based species alerts and information on impacts to water sports</v>
      </c>
      <c r="C4" s="11" t="str">
        <f>'2nd Stage Results'!X5</f>
        <v>Consider dedicating a section of your Blueway webpage or engineering popups that contain IAS and biosecurity information and warnings</v>
      </c>
      <c r="D4" s="21" t="str">
        <f>'2nd Stage Results'!AA5</f>
        <v>Principle 1</v>
      </c>
      <c r="E4" s="21" t="str">
        <f>'2nd Stage Results'!AD5</f>
        <v>Section 5.3</v>
      </c>
      <c r="F4" s="11" t="str">
        <f>'2nd Stage Results'!AG5</f>
        <v xml:space="preserve">Alerts of new IAS when detected in a specific location. This will make 'Blueway users' and 'activity providers' aware of this new threat, increasing the amount of passive monitoring and biosecurity consideration made. </v>
      </c>
      <c r="G4" s="13" t="str">
        <f>'2nd Stage Results'!AJ5</f>
        <v>The information provided in popups should be brief and memorable. More detailed biosecurity information should be located within a few clicks of navigation throughout the website.</v>
      </c>
    </row>
    <row r="5" spans="2:7" ht="144.6" customHeight="1" x14ac:dyDescent="0.3">
      <c r="B5" s="8" t="str">
        <f>'2nd Stage Results'!U6</f>
        <v>Mailing list newsletters</v>
      </c>
      <c r="C5" s="11" t="str">
        <f>'2nd Stage Results'!X6</f>
        <v>Consider utilising other delivery mechanisms such as on-site QR codes or text messaging services to provide further information and awareness to ‘Blueways users’</v>
      </c>
      <c r="D5" s="21" t="str">
        <f>'2nd Stage Results'!AA6</f>
        <v>Principle 1</v>
      </c>
      <c r="E5" s="21" t="str">
        <f>'2nd Stage Results'!AD6</f>
        <v>Section 5.4</v>
      </c>
      <c r="F5" s="11" t="str">
        <f>'2nd Stage Results'!AG6</f>
        <v>The use of other delivery mechanisms to other relevant 'Blueways users', 'activity providers' and 'biosecurity support' actors should be compiled to notify of any updates to biosecurity practices.</v>
      </c>
      <c r="G5" s="13" t="str">
        <f>'2nd Stage Results'!AJ6</f>
        <v xml:space="preserve">These should not be too frequent - or the recipient may become accustomed to ignoring them. Information should be concise and memorable. </v>
      </c>
    </row>
    <row r="6" spans="2:7" ht="144.6" customHeight="1" x14ac:dyDescent="0.3">
      <c r="B6" s="8" t="str">
        <f>'2nd Stage Results'!U7</f>
        <v>Leverage existing relationship with 'biosecurity support' actors to increase the web-based outreach</v>
      </c>
      <c r="C6" s="11" t="str">
        <f>'2nd Stage Results'!X7</f>
        <v>Consider engaging with local community groups, press, 'activity providers', or 'biosecurity support' actors (such as retailers) in an effort to reach a wider audience of users including those potential users that are yet to visit a Blueway</v>
      </c>
      <c r="D6" s="21" t="str">
        <f>'2nd Stage Results'!AA7</f>
        <v>Principle 1</v>
      </c>
      <c r="E6" s="21" t="str">
        <f>'2nd Stage Results'!AD7</f>
        <v>Section 5.3</v>
      </c>
      <c r="F6" s="11" t="str">
        <f>'2nd Stage Results'!AG7</f>
        <v xml:space="preserve">Biosecurity support' actors associated with Blueways sites are likely have a web and social media presence that can be leveraged to ensure that Blueways biosecurity needs are included in their outreach. </v>
      </c>
      <c r="G6" s="13" t="str">
        <f>'2nd Stage Results'!AJ7</f>
        <v xml:space="preserve">Although this could help push Blueways biosecurity to a wider audience that could not be reached solely by the 'Blueways developers and operators', the 'Biosecurity support' actors may not be willing or able to present biosecurity advice to this level of granularity. </v>
      </c>
    </row>
    <row r="7" spans="2:7" ht="144.6" customHeight="1" x14ac:dyDescent="0.3">
      <c r="B7" s="8" t="str">
        <f>'2nd Stage Results'!U8</f>
        <v>General CCD signage</v>
      </c>
      <c r="C7" s="11" t="str">
        <f>'2nd Stage Results'!X8</f>
        <v>Ensure that Blueways branded ‘Check, Clean, Dry’ signage is present at their Blueway as a minimum standard of biosecurity</v>
      </c>
      <c r="D7" s="21" t="str">
        <f>'2nd Stage Results'!AA8</f>
        <v>Principle 1</v>
      </c>
      <c r="E7" s="21" t="str">
        <f>'2nd Stage Results'!AD8</f>
        <v xml:space="preserve"> Section 5.1</v>
      </c>
      <c r="F7" s="11" t="str">
        <f>'2nd Stage Results'!AG8</f>
        <v xml:space="preserve">Check, clean, dry signage should be present in abundance at sites to educate and encourage 'Blueway users' to partake. </v>
      </c>
      <c r="G7" s="13" t="str">
        <f>'2nd Stage Results'!AJ8</f>
        <v xml:space="preserve">Signage should be clear and easily digestible. Signage should be reviewed frequently to ensure that the message is correct, and signage is not obstructed or damaged. </v>
      </c>
    </row>
    <row r="8" spans="2:7" ht="144.6" customHeight="1" x14ac:dyDescent="0.3">
      <c r="B8" s="8" t="str">
        <f>'2nd Stage Results'!U9</f>
        <v>Implementation of activity specific biosecurity messaging</v>
      </c>
      <c r="C8" s="11" t="str">
        <f>'2nd Stage Results'!X9</f>
        <v>Consider installing additional signage detailing site specific rules and instructions – for example, the correct use of any biosecurity facilities or washdown policy
Consider utilising other delivery mechanisms such as on-site QR codes or text messaging services to provide further information and awareness to ‘Blueways users’</v>
      </c>
      <c r="D8" s="21" t="str">
        <f>'2nd Stage Results'!AA9</f>
        <v>Principle 1</v>
      </c>
      <c r="E8" s="21" t="str">
        <f>'2nd Stage Results'!AD9</f>
        <v>Section 5.1</v>
      </c>
      <c r="F8" s="11" t="str">
        <f>'2nd Stage Results'!AG9</f>
        <v>Biosecurity messaging that is specific to particular activities should be implemented where appropriate - for example at a club or activity provider.</v>
      </c>
      <c r="G8" s="13" t="str">
        <f>'2nd Stage Results'!AJ9</f>
        <v xml:space="preserve">Messages should aim to outline the risk of the particular pathway, and how to overcome this risk through the biosecurity facilities available. Signage should be clear and easily digestible. Signage should be reviewed frequently to ensure that the message is correct, and signage is not obstructed or damaged. </v>
      </c>
    </row>
    <row r="9" spans="2:7" ht="144.6" customHeight="1" x14ac:dyDescent="0.3">
      <c r="B9" s="8" t="str">
        <f>'2nd Stage Results'!U10</f>
        <v>Disinfectant footwell</v>
      </c>
      <c r="C9" s="11" t="str">
        <f>'2nd Stage Results'!X10</f>
        <v>Consider the inclusion of physical washdown facilities in your biosecurity plan which are appropriate to their needs and capability
Consider the placement of facilities to ensure that they provide ‘Blueways users’ with the easiest usage opportunities</v>
      </c>
      <c r="D9" s="21" t="str">
        <f>'2nd Stage Results'!AA10</f>
        <v>Principle 3</v>
      </c>
      <c r="E9" s="21" t="str">
        <f>'2nd Stage Results'!AD10</f>
        <v>Section 7.2.8.1</v>
      </c>
      <c r="F9" s="11" t="str">
        <f>'2nd Stage Results'!AG10</f>
        <v>Simple facilities to allow the ‘handsfree’ application of disinfectant to footwear. Users walk through the disinfectant to remove pathogens from footwear. This option can also be applied.</v>
      </c>
      <c r="G9" s="13" t="str">
        <f>'2nd Stage Results'!AJ10</f>
        <v>THIS RECOMMENDATION REQUIRES COLD RUNNING WATER AND DRAINAGE TO BE PRESENT.
Environmental conditions and factors such as the amount of sediment in the trough will affect potency and reduce the efficacy. Some disinfectants can damage/perish the rubber seals on equipment and clothing or are corrosive. The use of disinfectants as a long-term, day-to-day measure may be challenging. Maintaining efficacy of disinfectant troughs comes with an operational burden, particularly during periods of heavy footfall.</v>
      </c>
    </row>
    <row r="10" spans="2:7" ht="144.6" customHeight="1" x14ac:dyDescent="0.3">
      <c r="B10" s="8" t="str">
        <f>'2nd Stage Results'!U11</f>
        <v>Disinfectant trough / dip tank</v>
      </c>
      <c r="C10" s="11" t="str">
        <f>'2nd Stage Results'!X11</f>
        <v>Consider the inclusion of physical washdown facilities in your biosecurity plan which are appropriate to their needs and capability
Consider the placement of facilities to ensure that they provide ‘Blueways users’ with the easiest usage opportunities</v>
      </c>
      <c r="D10" s="21" t="str">
        <f>'2nd Stage Results'!AA11</f>
        <v>Principle 3</v>
      </c>
      <c r="E10" s="21" t="str">
        <f>'2nd Stage Results'!AD11</f>
        <v>Section 7.2.8.2</v>
      </c>
      <c r="F10" s="11" t="str">
        <f>'2nd Stage Results'!AG11</f>
        <v xml:space="preserve">The equipment could provide a mechanism for the sterilisation of small pieces of equipment, such as nets or personal protective equipment such as wetsuits or (waterproof) footwear. </v>
      </c>
      <c r="G10" s="13" t="str">
        <f>'2nd Stage Results'!AJ11</f>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row>
    <row r="11" spans="2:7" ht="144.6" customHeight="1" x14ac:dyDescent="0.3">
      <c r="B11" s="8" t="str">
        <f>'2nd Stage Results'!U12</f>
        <v>Disinfectant sprayers</v>
      </c>
      <c r="C11" s="11" t="str">
        <f>'2nd Stage Results'!X12</f>
        <v>Consider the inclusion of physical washdown facilities in your biosecurity plan which are appropriate to their needs and capability
Consider the placement of facilities to ensure that they provide ‘Blueways users’ with the easiest usage opportunities</v>
      </c>
      <c r="D11" s="21" t="str">
        <f>'2nd Stage Results'!AA12</f>
        <v>Principle 3</v>
      </c>
      <c r="E11" s="21" t="str">
        <f>'2nd Stage Results'!AD12</f>
        <v>Section 7.2.8.2</v>
      </c>
      <c r="F11" s="11" t="str">
        <f>'2nd Stage Results'!AG12</f>
        <v xml:space="preserve">Disinfectant sprayers are versatile tools that can be used on a variety of equipment including paddling equipment, paddle craft, and angling equipment. They can be handheld with portable water supply or mounted and attached to a mains supply. </v>
      </c>
      <c r="G11" s="13" t="str">
        <f>'2nd Stage Results'!AJ12</f>
        <v>THIS RECOMMENDATION REQUIRES COLD RUNNING WATER AND DRAINAGE TO BE PRESENT. 
Chemical solutions may pose a health and safety risk and so may need to be managed by 'activity providers' or only deployed at times of increased risk, for example during a disease outbreak or during a known period of increased foot traffic.</v>
      </c>
    </row>
    <row r="12" spans="2:7" ht="144.6" customHeight="1" x14ac:dyDescent="0.3">
      <c r="B12" s="8" t="str">
        <f>'2nd Stage Results'!U13</f>
        <v>Dry boot brushes</v>
      </c>
      <c r="C12" s="11" t="str">
        <f>'2nd Stage Results'!X13</f>
        <v>Consider the inclusion of physical washdown facilities in your biosecurity plan which are appropriate to their needs and capability
Consider the placement of facilities to ensure that they provide ‘Blueways users’ with the easiest usage opportunities</v>
      </c>
      <c r="D12" s="21" t="str">
        <f>'2nd Stage Results'!AA13</f>
        <v>Principle 3</v>
      </c>
      <c r="E12" s="21" t="str">
        <f>'2nd Stage Results'!AD13</f>
        <v>Section 7.2.1</v>
      </c>
      <c r="F12" s="11" t="str">
        <f>'2nd Stage Results'!AG13</f>
        <v xml:space="preserve">A simple tool that is effective at removing invasive alien plant seeds and propagules from footwear if used correctly. Very simple to manufacture and install. </v>
      </c>
      <c r="G12" s="13" t="str">
        <f>'2nd Stage Results'!AJ13</f>
        <v xml:space="preserve">Depending on frequency of use, they will require operational cleaning and ground maintenance. The brushes will need to be replaced when they become unserviceable. The gravel will need to be topped up occasionally.  </v>
      </c>
    </row>
    <row r="13" spans="2:7" ht="144.6" customHeight="1" x14ac:dyDescent="0.3">
      <c r="B13" s="8" t="str">
        <f>'2nd Stage Results'!U14</f>
        <v>Boot washing stations</v>
      </c>
      <c r="C13" s="11" t="str">
        <f>'2nd Stage Results'!X14</f>
        <v>Consider the inclusion of physical washdown facilities in your biosecurity plan which are appropriate to their needs and capability
Consider the placement of facilities to ensure that they provide ‘Blueways users’ with the easiest usage opportunities</v>
      </c>
      <c r="D13" s="21" t="str">
        <f>'2nd Stage Results'!AA14</f>
        <v>Principle 3</v>
      </c>
      <c r="E13" s="21" t="str">
        <f>'2nd Stage Results'!AD14</f>
        <v>Section 7.2.1</v>
      </c>
      <c r="F13" s="11" t="str">
        <f>'2nd Stage Results'!AG14</f>
        <v xml:space="preserve">Effective at removing invasive alien plant seeds and propagules from footwear if used correctly.  Sprays and handheld brushes could also be used to clean other limited equipment and PPE, such as lifejackets, waders, dry suits etc. </v>
      </c>
      <c r="G13" s="13" t="str">
        <f>'2nd Stage Results'!AJ14</f>
        <v>THIS RECOMMENDATION REQUIRES COLD RUNNING WATER, AND DRAINAGE TO BE PRESENT.
Depending on frequency of use, they will require operational cleaning. The brushes will need to be replaced when they become unserviceable. Hot water is preferable but can be supplied with cold water. A soak away drain is preferable for drainage, but locating the facility on hardstanding or other "unfavourable" substrate could be considered.</v>
      </c>
    </row>
    <row r="14" spans="2:7" ht="144.6" customHeight="1" x14ac:dyDescent="0.3">
      <c r="B14" s="8" t="str">
        <f>'2nd Stage Results'!U15</f>
        <v>Pressure washer</v>
      </c>
      <c r="C14" s="11" t="str">
        <f>'2nd Stage Results'!X15</f>
        <v>Consider the inclusion of physical washdown facilities in your biosecurity plan which are appropriate to their needs and capability
Consider the placement of facilities to ensure that they provide ‘Blueways users’ with the easiest usage opportunities</v>
      </c>
      <c r="D14" s="21" t="str">
        <f>'2nd Stage Results'!AA15</f>
        <v>Principle 3</v>
      </c>
      <c r="E14" s="21" t="str">
        <f>'2nd Stage Results'!AD15</f>
        <v>Section 7.2.3</v>
      </c>
      <c r="F14" s="11" t="str">
        <f>'2nd Stage Results'!AG15</f>
        <v>High pressure water cleaning system that can be used on watercraft, or other equipment. This approach may not be appropriate for more delicate equipment.</v>
      </c>
      <c r="G14" s="13" t="str">
        <f>'2nd Stage Results'!AJ15</f>
        <v>THIS RECOMMENDATION REQUIRES ELECTRICITY, COLD RUNNING WATER, AND DRAINAGE TO BE PRESENT.
Efficacy is affected by user technique. Health and Safety concern associated with misuse means that equipment should be provided with caution.</v>
      </c>
    </row>
    <row r="15" spans="2:7" ht="144.6" customHeight="1" x14ac:dyDescent="0.3">
      <c r="B15" s="8" t="str">
        <f>'2nd Stage Results'!U16</f>
        <v>Hose pipe</v>
      </c>
      <c r="C15" s="11" t="str">
        <f>'2nd Stage Results'!X16</f>
        <v>Consider the inclusion of physical washdown facilities in your biosecurity plan which are appropriate to their needs and capability
Consider the placement of facilities to ensure that they provide ‘Blueways users’ with the easiest usage opportunities</v>
      </c>
      <c r="D15" s="21" t="str">
        <f>'2nd Stage Results'!AA16</f>
        <v>Principle 3</v>
      </c>
      <c r="E15" s="21" t="str">
        <f>'2nd Stage Results'!AD16</f>
        <v>Section 7.2.3</v>
      </c>
      <c r="F15" s="11" t="str">
        <f>'2nd Stage Results'!AG16</f>
        <v xml:space="preserve">This is the most basic biosecurity infrastructure that can be provided at a site. The hose pipe can be used to apply clean water to a variety of equipment in a quick and efficient way. This recommendation can also be developed upon in the future (e.g., implementing more advanced biosecurity). </v>
      </c>
      <c r="G15" s="13" t="str">
        <f>'2nd Stage Results'!AJ16</f>
        <v>THIS RECOMMENDATION REQUIRES COLD RUNNING WATER AND DRAINAGE TO BE PRESENT.
Little maintenance needed beyond ensuring that the hose and water supply is working appropriately. The provision of several attachments e.g. brushes, sprayers etc. should be considered to improve the efficacy of application.</v>
      </c>
    </row>
    <row r="16" spans="2:7" ht="144.6" customHeight="1" x14ac:dyDescent="0.3">
      <c r="B16" s="8" t="str">
        <f>'2nd Stage Results'!U17</f>
        <v>Water heater</v>
      </c>
      <c r="C16" s="11" t="str">
        <f>'2nd Stage Results'!X17</f>
        <v>Consider the inclusion of physical washdown facilities in your biosecurity plan which are appropriate to their needs and capability
Consider the placement of facilities to ensure that they provide ‘Blueways users’ with the easiest usage opportunities</v>
      </c>
      <c r="D16" s="21" t="str">
        <f>'2nd Stage Results'!AA17</f>
        <v>Principle 3</v>
      </c>
      <c r="E16" s="21" t="str">
        <f>'2nd Stage Results'!AD17</f>
        <v>Section 7.2.2</v>
      </c>
      <c r="F16" s="11" t="str">
        <f>'2nd Stage Results'!AG17</f>
        <v xml:space="preserve">Despite not being essential for the implementation of many biosecurity measures, hot water often improves their effectiveness against invasive species. </v>
      </c>
      <c r="G16" s="13" t="str">
        <f>'2nd Stage Results'!AJ17</f>
        <v>THIS RECOMMENDATION REQUIRES ELECTRICITY, COLD RUNNING WATER, AND DRAINAGE TO BE PRESENT.
Warm water poses at heightened health and safety risk. Heating the water may be an expensive and carbon-costly practice.</v>
      </c>
    </row>
    <row r="17" spans="2:7" ht="144.6" customHeight="1" x14ac:dyDescent="0.3">
      <c r="B17" s="8" t="str">
        <f>'2nd Stage Results'!U18</f>
        <v>Soakaway</v>
      </c>
      <c r="C17" s="11" t="str">
        <f>'2nd Stage Results'!X18</f>
        <v>Consider appropriate drainage options, ensuring that the risk to the waterbody is reduced as much as possible  
Consider the placement of facilities to ensure that they provide ‘Blueways users’ with the easiest usage opportunities</v>
      </c>
      <c r="D17" s="21" t="str">
        <f>'2nd Stage Results'!AA18</f>
        <v>Principle 3</v>
      </c>
      <c r="E17" s="21" t="str">
        <f>'2nd Stage Results'!AD18</f>
        <v>Section 7.1.2</v>
      </c>
      <c r="F17" s="11" t="str">
        <f>'2nd Stage Results'!AG18</f>
        <v>Drainage system whereby waste water is directed to a sub-ground level pit where it seeps into the surrounding substrate.  No attachment to mains sewers is required.</v>
      </c>
      <c r="G17" s="13" t="str">
        <f>'2nd Stage Results'!AJ18</f>
        <v xml:space="preserve">THIS RECOMMENDATION REQUIRES A WATER SUPPLY (OR FACILITY WITH OWN WATER SUPPLY) TO BE PRESENT. 
Not suitable for poor draining soil.  Can be blocked by detritus. </v>
      </c>
    </row>
    <row r="18" spans="2:7" ht="144.6" customHeight="1" x14ac:dyDescent="0.3">
      <c r="B18" s="8" t="str">
        <f>'2nd Stage Results'!U19</f>
        <v>Bunded area</v>
      </c>
      <c r="C18" s="11" t="str">
        <f>'2nd Stage Results'!X19</f>
        <v>Consider appropriate drainage options, ensuring that the risk to the waterbody is reduced as much as possible  
Consider the placement of facilities to ensure that they provide ‘Blueways users’ with the easiest usage opportunities</v>
      </c>
      <c r="D18" s="21" t="str">
        <f>'2nd Stage Results'!AA19</f>
        <v>Principle 3</v>
      </c>
      <c r="E18" s="21" t="str">
        <f>'2nd Stage Results'!AD19</f>
        <v>Section 7.1.2</v>
      </c>
      <c r="F18" s="11" t="str">
        <f>'2nd Stage Results'!AG19</f>
        <v>A raised wall or lip around an area where hazardous waste may be present. Waste would either seep into surface or evaporate after use.</v>
      </c>
      <c r="G18" s="13" t="str">
        <f>'2nd Stage Results'!AJ19</f>
        <v>THIS RECOMMENDATION REQUIRES DRAINAGE AND A WATER SUPPPLY (OR FACILITY WITH OWN WATER SUPPLY) TO BE PRESENT.
Bunded areas would only be viable where the volume of waste water is fairly low, or infrequently used</v>
      </c>
    </row>
    <row r="19" spans="2:7" ht="144.6" customHeight="1" x14ac:dyDescent="0.3">
      <c r="B19" s="8" t="str">
        <f>'2nd Stage Results'!U20</f>
        <v>Steam cleaner</v>
      </c>
      <c r="C19" s="11" t="str">
        <f>'2nd Stage Results'!X20</f>
        <v>Consider the inclusion of physical washdown facilities in your biosecurity plan which are appropriate to their needs and capability
Consider the placement of facilities to ensure that they provide ‘Blueways users’ with the easiest usage opportunities</v>
      </c>
      <c r="D19" s="21" t="str">
        <f>'2nd Stage Results'!AA20</f>
        <v>Principle 3</v>
      </c>
      <c r="E19" s="21" t="str">
        <f>'2nd Stage Results'!AD20</f>
        <v>Section 7.2.4</v>
      </c>
      <c r="F19" s="11" t="str">
        <f>'2nd Stage Results'!AG20</f>
        <v>Steam cleaning has been shown to be effective against many IAS, including macrophyte species and the priority species Killer Shrimp.</v>
      </c>
      <c r="G19" s="13" t="str">
        <f>'2nd Stage Results'!AJ20</f>
        <v xml:space="preserve">THIS RECOMMENDATION REQUIRES ELECTRICITY, COLD RUNNING WATER, AND DRAINAGE TO BE PRESENT. 
Efficacy is affected by user technique. Health and Safety concern associated with misuse means that equipment should be provided with caution. Small consumer grade steam cleaners are self-contained, needing only a power supply (water would need to be brought to site), and could be useful for the mobile cleaning of smaller equipment, watercraft, or PPE. Larger professional units are also available with increased pressure and capacity; however, these would require electricity, consistent water supply, and drainage.  </v>
      </c>
    </row>
    <row r="20" spans="2:7" ht="144.6" customHeight="1" x14ac:dyDescent="0.3">
      <c r="B20" s="8" t="str">
        <f>'2nd Stage Results'!U21</f>
        <v>Watercraft washdown units</v>
      </c>
      <c r="C20" s="11" t="str">
        <f>'2nd Stage Results'!X21</f>
        <v>Consider the inclusion of physical washdown facilities in your biosecurity plan which are appropriate to their needs and capability
Consider the placement of facilities to ensure that they provide ‘Blueways users’ with the easiest usage opportunities</v>
      </c>
      <c r="D20" s="21" t="str">
        <f>'2nd Stage Results'!AA21</f>
        <v>Principle 3</v>
      </c>
      <c r="E20" s="21" t="str">
        <f>'2nd Stage Results'!AD21</f>
        <v>Section 7.2.5</v>
      </c>
      <c r="F20" s="11" t="str">
        <f>'2nd Stage Results'!AG21</f>
        <v xml:space="preserve">Watercraft washdown units are essentially refined, stand-alone, pressure washing and waste collection systems, designed for the cleaning of boat hulls with hot and / or pressurised water hoses and a containment mat.  They can be mounted on a trailer and mobilised, or a permanent facility can be located near to or within the site boundaries.  </v>
      </c>
      <c r="G20" s="13" t="str">
        <f>'2nd Stage Results'!AJ21</f>
        <v>THIS RECOMMENDATION REQUIRES DRAINAGE TO BE PRESENT. 
This recommendation may be especially important in events where large numbers of craft are being brought in and out of the water, such as a regatta, and multiple watercraft cleaning facilities may be required (as long as the necessary supporting infrastructure is present).</v>
      </c>
    </row>
    <row r="21" spans="2:7" ht="144.6" customHeight="1" x14ac:dyDescent="0.3">
      <c r="B21" s="8" t="str">
        <f>'2nd Stage Results'!U22</f>
        <v>Water-less cleaning systems</v>
      </c>
      <c r="C21" s="11" t="str">
        <f>'2nd Stage Results'!X22</f>
        <v>Consider the inclusion of physical washdown facilities in your biosecurity plan which are appropriate to their needs and capability
Consider the placement of facilities to ensure that they provide ‘Blueways users’ with the easiest usage opportunities</v>
      </c>
      <c r="D21" s="21" t="str">
        <f>'2nd Stage Results'!AA22</f>
        <v>Principle 3</v>
      </c>
      <c r="E21" s="21" t="str">
        <f>'2nd Stage Results'!AD22</f>
        <v>Section 7.2.6</v>
      </c>
      <c r="F21" s="11" t="str">
        <f>'2nd Stage Results'!AG22</f>
        <v>Grabber tools and brushes are used to remove visually identified plant fragments, animals and mud. Subsequently, water lying in the boat is drained (wastewater is disposed of appropriately) and vacuumed and then the watercraft is dried.</v>
      </c>
      <c r="G21" s="13" t="str">
        <f>'2nd Stage Results'!AJ22</f>
        <v>Drying can be achieved passively, by leaving the boat to dry for at least 5-7 days before use.  However, boats are often used in multiple waterbodies within a 5 day period so active drying techniques , such as using towels and sponges might be more practical to allow boaters to go on the water more frequently.  However, the reason for drying should be to ensure IAS have desiccated - manually drying should be considered with caution as IAS may survive the process</v>
      </c>
    </row>
    <row r="22" spans="2:7" ht="144.6" customHeight="1" x14ac:dyDescent="0.3">
      <c r="B22" s="8" t="str">
        <f>'2nd Stage Results'!U23</f>
        <v>Mobile jet wash - with own water supply and diesel powered</v>
      </c>
      <c r="C22" s="11" t="str">
        <f>'2nd Stage Results'!X23</f>
        <v>Consider the inclusion of physical washdown facilities in your biosecurity plan which are appropriate to their needs and capability</v>
      </c>
      <c r="D22" s="21" t="str">
        <f>'2nd Stage Results'!AA23</f>
        <v>Principle 3</v>
      </c>
      <c r="E22" s="21" t="str">
        <f>'2nd Stage Results'!AD23</f>
        <v>-</v>
      </c>
      <c r="F22" s="11" t="str">
        <f>'2nd Stage Results'!AG23</f>
        <v xml:space="preserve">A jet wash provides high pressure water to remove IAS from a piece of equipment - often watercraft. This variation is portable (trailer or trolly mounted), only requiring appropriate drainage to be used successfully. </v>
      </c>
      <c r="G22" s="13" t="str">
        <f>'2nd Stage Results'!AJ23</f>
        <v xml:space="preserve">THIS RECOMMENDATION REQUIRES DRAINAGE TO BE PRESENT.
High pressure water can cause harm. Clear guidance and health and safety procedures must be in place for the use of jet wash equipment.  </v>
      </c>
    </row>
    <row r="23" spans="2:7" ht="144.6" customHeight="1" x14ac:dyDescent="0.3">
      <c r="B23" s="8" t="str">
        <f>'2nd Stage Results'!U24</f>
        <v>Mobile jet wash - needing water supply and diesel powered</v>
      </c>
      <c r="C23" s="11" t="str">
        <f>'2nd Stage Results'!X24</f>
        <v>Consider the inclusion of physical washdown facilities in your biosecurity plan which are appropriate to their needs and capability</v>
      </c>
      <c r="D23" s="21" t="str">
        <f>'2nd Stage Results'!AA24</f>
        <v>Principle 3</v>
      </c>
      <c r="E23" s="21" t="str">
        <f>'2nd Stage Results'!AD24</f>
        <v>-</v>
      </c>
      <c r="F23" s="11" t="str">
        <f>'2nd Stage Results'!AG24</f>
        <v>A jet wash provides high pressure water to remove IAS from a piece of equipment - often watercraft. This variation has its own power supply and can be easily moved around site, but requires a connection to a running water source and appropriate drainage.</v>
      </c>
      <c r="G23" s="13" t="str">
        <f>'2nd Stage Results'!AJ24</f>
        <v xml:space="preserve">THIS RECOMMENDATION REQUIRES COLD RUNNING WATER AND DRAINAGE TO BE PRESENT.
High pressure water can cause harm. Clear guidance and health and safety procedures must be in place for the use of jet wash equipment.  </v>
      </c>
    </row>
    <row r="24" spans="2:7" ht="144.6" customHeight="1" x14ac:dyDescent="0.3">
      <c r="B24" s="8" t="str">
        <f>'2nd Stage Results'!U25</f>
        <v>Mobile jet wash - with own water supply</v>
      </c>
      <c r="C24" s="11" t="str">
        <f>'2nd Stage Results'!X25</f>
        <v>Consider the inclusion of physical washdown facilities in your biosecurity plan which are appropriate to their needs and capability</v>
      </c>
      <c r="D24" s="21" t="str">
        <f>'2nd Stage Results'!AA25</f>
        <v>Principle 3</v>
      </c>
      <c r="E24" s="21" t="str">
        <f>'2nd Stage Results'!AD25</f>
        <v>-</v>
      </c>
      <c r="F24" s="11" t="str">
        <f>'2nd Stage Results'!AG25</f>
        <v>A jet wash provides high pressure water to remove IAS from a piece of equipment - often watercraft. This variation has its own water supply but requires an electricity connection and appropriate drainage.</v>
      </c>
      <c r="G24" s="13" t="str">
        <f>'2nd Stage Results'!AJ25</f>
        <v xml:space="preserve">THIS RECOMMENDATION REQUIRES ELECTRICITY AND DRAINAGE TO BE PRESENT.
High pressure water can cause harm. Clear guidance and health and safety procedures must be in place for the use of jet wash equipment.  </v>
      </c>
    </row>
    <row r="25" spans="2:7" ht="144.6" customHeight="1" x14ac:dyDescent="0.3">
      <c r="B25" s="8" t="str">
        <f>'2nd Stage Results'!U26</f>
        <v>Mobile jet wash - needing water supply</v>
      </c>
      <c r="C25" s="11" t="str">
        <f>'2nd Stage Results'!X26</f>
        <v>Consider the inclusion of physical washdown facilities in your biosecurity plan which are appropriate to their needs and capability</v>
      </c>
      <c r="D25" s="21" t="str">
        <f>'2nd Stage Results'!AA26</f>
        <v>Principle 3</v>
      </c>
      <c r="E25" s="21" t="str">
        <f>'2nd Stage Results'!AD26</f>
        <v>-</v>
      </c>
      <c r="F25" s="11" t="str">
        <f>'2nd Stage Results'!AG26</f>
        <v xml:space="preserve">A jet wash provides high pressure water to remove IAS from a piece of equipment - often watercraft. This variation requires connection to running water, electricity, and drainage to be used appropriately. </v>
      </c>
      <c r="G25" s="13" t="str">
        <f>'2nd Stage Results'!AJ26</f>
        <v xml:space="preserve">THIS RECOMMENDATION REQUIRES ELECTRICITY, COLD RUNNING WATER, AND DRAINAGE TO BE PRESENT. 
High pressure water can cause harm. Clear guidance and health and safety procedures must be in place for the use of jet wash equipment.  </v>
      </c>
    </row>
    <row r="26" spans="2:7" ht="144.6" customHeight="1" x14ac:dyDescent="0.3">
      <c r="B26" s="8" t="str">
        <f>'2nd Stage Results'!U27</f>
        <v>Tyre troughs - disinfectant</v>
      </c>
      <c r="C26" s="11" t="str">
        <f>'2nd Stage Results'!X27</f>
        <v>Consider the inclusion of physical washdown facilities in your biosecurity plan which are appropriate to their needs and capability</v>
      </c>
      <c r="D26" s="21" t="str">
        <f>'2nd Stage Results'!AA27</f>
        <v>Principle 3</v>
      </c>
      <c r="E26" s="21" t="str">
        <f>'2nd Stage Results'!AD27</f>
        <v>Section 7.2.8.3</v>
      </c>
      <c r="F26" s="11" t="str">
        <f>'2nd Stage Results'!AG27</f>
        <v xml:space="preserve">Disinfectant tyre troughs provide an option for the reduction of pathogenic organisms that may be harboured in the tread of tyres. This option is only relevant where the control of microorganisms / pathogens is the endpoint. </v>
      </c>
      <c r="G26" s="13" t="str">
        <f>'2nd Stage Results'!AJ27</f>
        <v>THIS RECOMMENDATION REQUIRES COLD RUNNING WATER AND DRAINAGE TO BE PRESENT. 
The continual upkeep and maintenance of tyre troughs comes with a high operational burden particularly when considering the number of Blueways; therefore for day-to-day, baseline biosecurity this option is probably excessive.</v>
      </c>
    </row>
    <row r="27" spans="2:7" ht="144.6" customHeight="1" x14ac:dyDescent="0.3">
      <c r="B27" s="8" t="str">
        <f>'2nd Stage Results'!U28</f>
        <v>Waste procedures</v>
      </c>
      <c r="C27" s="11" t="str">
        <f>'2nd Stage Results'!X28</f>
        <v>Consider the disposal of IAS waste carefully - ensure that live or viable IAS are not transported off-site</v>
      </c>
      <c r="D27" s="21" t="str">
        <f>'2nd Stage Results'!AA28</f>
        <v>Principle 3</v>
      </c>
      <c r="E27" s="21" t="str">
        <f>'2nd Stage Results'!AD28</f>
        <v>-</v>
      </c>
      <c r="F27" s="11" t="str">
        <f>'2nd Stage Results'!AG28</f>
        <v>Waste procedures should be considered for IAS so they can be disposed of appropriately and not transferred to other sites.</v>
      </c>
      <c r="G27" s="13" t="str">
        <f>'2nd Stage Results'!AJ28</f>
        <v xml:space="preserve">This may involve outsourcing this to a professional waste disposal company. </v>
      </c>
    </row>
    <row r="28" spans="2:7" ht="144.6" customHeight="1" x14ac:dyDescent="0.3">
      <c r="B28" s="8" t="str">
        <f>'2nd Stage Results'!U29</f>
        <v>Biosecurity kits</v>
      </c>
      <c r="C28" s="11" t="str">
        <f>'2nd Stage Results'!X29</f>
        <v>Consider providing biosecurity kits to all operational staff and visiting contractors</v>
      </c>
      <c r="D28" s="21" t="str">
        <f>'2nd Stage Results'!AA29</f>
        <v>Principle 2</v>
      </c>
      <c r="E28" s="21" t="str">
        <f>'2nd Stage Results'!AD29</f>
        <v>Section 7.2.7</v>
      </c>
      <c r="F28" s="11" t="str">
        <f>'2nd Stage Results'!AG29</f>
        <v>These kits should be activity focused and provide practical and informational resources that encourage the implementation of biosecurity practices.</v>
      </c>
      <c r="G28" s="13" t="str">
        <f>'2nd Stage Results'!AJ29</f>
        <v xml:space="preserve">The kits may include items like: a portable boot brush, a disinfectant spray, IAS identification documents, biosecurity use instructions, reporting procedures, etc. </v>
      </c>
    </row>
    <row r="29" spans="2:7" ht="144.6" customHeight="1" x14ac:dyDescent="0.3">
      <c r="B29" s="8" t="str">
        <f>'2nd Stage Results'!U30</f>
        <v>Appoint a biosecurity manager</v>
      </c>
      <c r="C29" s="11" t="str">
        <f>'2nd Stage Results'!X30</f>
        <v>Consider the appointment of a biosecurity manager to oversee the process of biosecurity plan development and implementation at Blueway(s)</v>
      </c>
      <c r="D29" s="21" t="str">
        <f>'2nd Stage Results'!AA30</f>
        <v>Principle 4</v>
      </c>
      <c r="E29" s="21" t="str">
        <f>'2nd Stage Results'!AD30</f>
        <v>Section 8.3</v>
      </c>
      <c r="F29" s="11" t="str">
        <f>'2nd Stage Results'!AG30</f>
        <v>A biosecurity manager will oversee the implementation of biosecurity, ensure maintenance and monitoring is completed and that messaging to 'activity providers' and 'Blueway users' is effective. 
This high-level role can be at whatever scale the developer deems appropriate but should hold the responsibility for implementing and managing the biosecurity strategy as well as owning and updating strategic biosecurity plans.</v>
      </c>
      <c r="G29" s="13" t="str">
        <f>'2nd Stage Results'!AJ30</f>
        <v>The appointee should have operational knowledge of the Blueways Sites and be able to provide advice on pathway management at the site-scale. This high-level role an be at whatever scale the developer deems appropriate but should not hold the responsibility for implementing and managing the biosecurity strategy as well as owning and updating strategic biosecurity plans.</v>
      </c>
    </row>
    <row r="30" spans="2:7" ht="144.6" customHeight="1" x14ac:dyDescent="0.3">
      <c r="B30" s="8" t="str">
        <f>'2nd Stage Results'!U31</f>
        <v>Having a network of site guardians and volunteers</v>
      </c>
      <c r="C30" s="11" t="str">
        <f>'2nd Stage Results'!X31</f>
        <v>Consider engaging volunteers or implementing site guardianship to facilitate biosecurity at Blueways
Engage with local community groups in an effort to reach a wider audience</v>
      </c>
      <c r="D30" s="21" t="str">
        <f>'2nd Stage Results'!AA31</f>
        <v>Principle 4</v>
      </c>
      <c r="E30" s="21" t="str">
        <f>'2nd Stage Results'!AD31</f>
        <v>Section 8.5</v>
      </c>
      <c r="F30" s="11" t="str">
        <f>'2nd Stage Results'!AG31</f>
        <v xml:space="preserve">These volunteers could be relied on to provide support at the Blueways sites, to assist 'Blueway users' undertaking Check, Clean, Dry and raise general awareness of IAS.    </v>
      </c>
      <c r="G30" s="13" t="str">
        <f>'2nd Stage Results'!AJ31</f>
        <v>Either as a standalone programme, or by the engagement of local community groups, such as Public Participation Networks.</v>
      </c>
    </row>
    <row r="31" spans="2:7" ht="144.6" customHeight="1" x14ac:dyDescent="0.3">
      <c r="B31" s="8" t="str">
        <f>'2nd Stage Results'!U32</f>
        <v>Ensuring staff have an awareness of procedures, requirements, and kit</v>
      </c>
      <c r="C31" s="11" t="str">
        <f>'2nd Stage Results'!X32</f>
        <v>Provide guidance to staff on the best biosecurity processes available at each Blueway
Schedule operational activities at sites on a risk basis
Consider procedures for the biosecure control of general works and maintenance of equipment</v>
      </c>
      <c r="D31" s="21" t="str">
        <f>'2nd Stage Results'!AA32</f>
        <v>Principle 2</v>
      </c>
      <c r="E31" s="21" t="str">
        <f>'2nd Stage Results'!AD32</f>
        <v>Section 6.1</v>
      </c>
      <c r="F31" s="11" t="str">
        <f>'2nd Stage Results'!AG32</f>
        <v>Ensure that internal and external staff are aware of the biosecurity facilities in place on site, how to use them, and the importance of using them. This may also include how to use their personal staff biosecurity kits.</v>
      </c>
      <c r="G31" s="13" t="str">
        <f>'2nd Stage Results'!AJ32</f>
        <v>This can be used to identify where training is required.</v>
      </c>
    </row>
    <row r="32" spans="2:7" ht="144.6" customHeight="1" x14ac:dyDescent="0.3">
      <c r="B32" s="8" t="str">
        <f>'2nd Stage Results'!U33</f>
        <v>Blueways specific training courses / manual for 'activity providers'</v>
      </c>
      <c r="C32" s="11" t="str">
        <f>'2nd Stage Results'!X33</f>
        <v xml:space="preserve">Provide guidance on the best biosecurity processes available at each Blueway
</v>
      </c>
      <c r="D32" s="21" t="str">
        <f>'2nd Stage Results'!AA33</f>
        <v>Principle 2</v>
      </c>
      <c r="E32" s="21" t="str">
        <f>'2nd Stage Results'!AD33</f>
        <v>Section 6.1</v>
      </c>
      <c r="F32" s="11" t="str">
        <f>'2nd Stage Results'!AG33</f>
        <v>This can provide Blueways specific information to appropriate parties and may form an important part of the accreditation programme. Blueways partnership developed training courses may tie together many of the other recommendations, their use, and their applicability throughout the different activities.</v>
      </c>
      <c r="G32" s="13" t="str">
        <f>'2nd Stage Results'!AJ33</f>
        <v xml:space="preserve">The development of this recommendation may follow the implementation of a biosecurity manager or site guardians. </v>
      </c>
    </row>
    <row r="33" spans="2:7" ht="144.6" customHeight="1" x14ac:dyDescent="0.3">
      <c r="B33" s="8" t="str">
        <f>'2nd Stage Results'!U34</f>
        <v>Links to third party training provided</v>
      </c>
      <c r="C33" s="11" t="str">
        <f>'2nd Stage Results'!X34</f>
        <v>Direct 'activity providers' to online training resource, provide practical training on biosecurity procedures and policies, and possibly monitor their compliance to the site biosecurity requirements</v>
      </c>
      <c r="D33" s="21" t="str">
        <f>'2nd Stage Results'!AA34</f>
        <v>Principle 2</v>
      </c>
      <c r="E33" s="21" t="str">
        <f>'2nd Stage Results'!AD34</f>
        <v>Section 6.1</v>
      </c>
      <c r="F33" s="11" t="str">
        <f>'2nd Stage Results'!AG34</f>
        <v>Provide 'activity providers' and 'biosecurity support' actors with external resources to educate on the risk of biosecurity and the responsibilities they hold. This recommendation may link closely with the accreditation programme for activity providers.</v>
      </c>
      <c r="G33" s="13" t="str">
        <f>'2nd Stage Results'!AJ34</f>
        <v>Many third party training is available such as the free online courses provided by the GB NNSS.  Other courses are available online or through consultants at cost.</v>
      </c>
    </row>
    <row r="34" spans="2:7" ht="155.4" customHeight="1" x14ac:dyDescent="0.3">
      <c r="B34" s="8" t="str">
        <f>'2nd Stage Results'!U35</f>
        <v>Provide IAS awareness material that can be given to 'Blueway users'</v>
      </c>
      <c r="C34" s="11" t="str">
        <f>'2nd Stage Results'!X35</f>
        <v>Consider engagement with any ‘Activity Providers’ to encourage further distribution of IAS information material to potential and existing ‘Blueways Users’
Consider engaging with local community groups, press, 'activity providers', or 'biosecurity support' actors (such as retailers) in an effort to reach a wider audience of users including those potential users that are yet to visit a Blueway</v>
      </c>
      <c r="D34" s="21" t="str">
        <f>'2nd Stage Results'!AA35</f>
        <v>Principle 1</v>
      </c>
      <c r="E34" s="21" t="str">
        <f>'2nd Stage Results'!AD35</f>
        <v>Section 5.3</v>
      </c>
      <c r="F34" s="11" t="str">
        <f>'2nd Stage Results'!AG35</f>
        <v>Provide IAS awareness promotional material to 'activity providers' and 'biosecurity support' actors which can be distributed directly to 'Blueways users'.</v>
      </c>
      <c r="G34" s="13" t="str">
        <f>'2nd Stage Results'!AJ35</f>
        <v xml:space="preserve">IAS material such as simple and branded leaflets or stickers could be given to 'activity providers' and 'biosecurity support' actors free of charge.  This could, in particular, increase the capacity for distribution to potential 'Blueways users' who are yet to visit a site or be exposed to other messaging.  </v>
      </c>
    </row>
    <row r="35" spans="2:7" ht="144.6" customHeight="1" x14ac:dyDescent="0.3">
      <c r="B35" s="8" t="str">
        <f>'2nd Stage Results'!U36</f>
        <v>Specific washdown CCD</v>
      </c>
      <c r="C35" s="11" t="str">
        <f>'2nd Stage Results'!X36</f>
        <v>Consider ‘Check, Clean, Dry’ signage that is tailored to the specific activities at their Blueway and is strategically placed</v>
      </c>
      <c r="D35" s="21" t="str">
        <f>'2nd Stage Results'!AA36</f>
        <v>Principle 1</v>
      </c>
      <c r="E35" s="21" t="str">
        <f>'2nd Stage Results'!AD36</f>
        <v>Section 5.1</v>
      </c>
      <c r="F35" s="11" t="str">
        <f>'2nd Stage Results'!AG36</f>
        <v>Specific washdown check, clean, dry signage should be located at washdown facilities, or at pinch points for those activities where washdown check, clean, dry is relevant. This should provide information on how to use the facilities.</v>
      </c>
      <c r="G35" s="13" t="str">
        <f>'2nd Stage Results'!AJ36</f>
        <v xml:space="preserve">Signage should be clear and easily digestible. Signage should be reviewed frequently to ensure that the message is correct, and signage is not obstructed or damaged. </v>
      </c>
    </row>
    <row r="36" spans="2:7" ht="144.6" customHeight="1" x14ac:dyDescent="0.3">
      <c r="B36" s="8" t="str">
        <f>'2nd Stage Results'!U37</f>
        <v>Signage for IAS alerts</v>
      </c>
      <c r="C36" s="11" t="str">
        <f>'2nd Stage Results'!X37</f>
        <v>Consider implementing signage or noticeboard(s) to reinforce the importance of biosecurity through specific examples of IAS and their impacts</v>
      </c>
      <c r="D36" s="21" t="str">
        <f>'2nd Stage Results'!AA37</f>
        <v>Principle 1</v>
      </c>
      <c r="E36" s="21" t="str">
        <f>'2nd Stage Results'!AD37</f>
        <v>Section 5.1</v>
      </c>
      <c r="F36" s="11" t="str">
        <f>'2nd Stage Results'!AG37</f>
        <v>Signage indicating horizon high risk IAS should be in abundance on site to raise awareness and increase likelihood of identification if necessary.</v>
      </c>
      <c r="G36" s="13" t="str">
        <f>'2nd Stage Results'!AJ37</f>
        <v>Signage should be clear and easily digestible. Signage should be reviewed frequently to ensure that the message is correct, signage is not obstructed or damaged, and that specific IAS listed are of relevance.</v>
      </c>
    </row>
    <row r="37" spans="2:7" ht="144.6" customHeight="1" x14ac:dyDescent="0.3">
      <c r="B37" s="8" t="str">
        <f>'2nd Stage Results'!U38</f>
        <v>User surveys and monitoring</v>
      </c>
      <c r="C37" s="11" t="str">
        <f>'2nd Stage Results'!X38</f>
        <v>Consider undertaking simple biosecurity use surveys at your Blueway(s) – interviewing ‘Blueways users’ and ‘Activity providers’ to determine the success of biosecurity and to identify further needs</v>
      </c>
      <c r="D37" s="21" t="str">
        <f>'2nd Stage Results'!AA38</f>
        <v>Principle 1</v>
      </c>
      <c r="E37" s="21" t="str">
        <f>'2nd Stage Results'!AD38</f>
        <v>Section 5.5</v>
      </c>
      <c r="F37" s="11" t="str">
        <f>'2nd Stage Results'!AG38</f>
        <v>It is important to continually improve biosecurity measures and understand where the priorities for future implementation are. Commissioning on-site surveys can provide information on user uptake of biosecurity, monitor growing awareness of IAS, and understand the ongoing demographic and behaviours of 'Blueway users'.</v>
      </c>
      <c r="G37" s="13" t="str">
        <f>'2nd Stage Results'!AJ38</f>
        <v>Surveys do not need to be too large or complex and could be operated by site guardians, volunteers, Blueways partner staff, or even by local schools or colleges.</v>
      </c>
    </row>
    <row r="38" spans="2:7" ht="144.6" customHeight="1" x14ac:dyDescent="0.3">
      <c r="B38" s="8" t="str">
        <f>'2nd Stage Results'!U39</f>
        <v>IAS surveys - by external professionals</v>
      </c>
      <c r="C38" s="11" t="str">
        <f>'2nd Stage Results'!X39</f>
        <v>Commission formal IAS surveys to monitor the movements of IAS to your sites and / or determine the effect of biosecurity over time</v>
      </c>
      <c r="D38" s="21" t="str">
        <f>'2nd Stage Results'!AA39</f>
        <v>Other</v>
      </c>
      <c r="E38" s="21" t="str">
        <f>'2nd Stage Results'!AD39</f>
        <v>Section 9.3</v>
      </c>
      <c r="F38" s="11" t="str">
        <f>'2nd Stage Results'!AG39</f>
        <v>IAS surveying by external professionals can determine the IAS present in the asset with a higher sensitivity than IAS vigilance alone, and in the long term provide data on IAS population size, and impact.</v>
      </c>
      <c r="G38" s="13" t="str">
        <f>'2nd Stage Results'!AJ39</f>
        <v>IAS monitoring surveys should be conducted on a regular basis. High-risk locations could be identified and/or settlement plates set as indicators of biofouling IAS establishment. Simple kick sampling for macroinvertebrates, or indicative eDNA water sampling could be undertaken.</v>
      </c>
    </row>
    <row r="39" spans="2:7" ht="144.6" customHeight="1" x14ac:dyDescent="0.3">
      <c r="B39" s="8" t="str">
        <f>'2nd Stage Results'!U40</f>
        <v>IAS surveys - by operational staff and/or volunteers</v>
      </c>
      <c r="C39" s="11" t="str">
        <f>'2nd Stage Results'!X40</f>
        <v>Train and / or provide ID guides to staff, ‘activity providers’ and, possibly, ‘Blueway users’ to enable effective IAS vigilance</v>
      </c>
      <c r="D39" s="21" t="str">
        <f>'2nd Stage Results'!AA40</f>
        <v>Other</v>
      </c>
      <c r="E39" s="21" t="str">
        <f>'2nd Stage Results'!AD40</f>
        <v>Section 9.3</v>
      </c>
      <c r="F39" s="11" t="str">
        <f>'2nd Stage Results'!AG40</f>
        <v xml:space="preserve">Providing frequent 'Blueway users' and local staff and volunteers with the skills necessary to undertake IAS surveys will enable effective and consistent vigilance. </v>
      </c>
      <c r="G39" s="13" t="str">
        <f>'2nd Stage Results'!AJ40</f>
        <v xml:space="preserve">IAS monitoring surveys should be conducted on a regular basis. The type of survey undertaken will depend upon the training provided to operational staff and volunteers. At a minimum, IAS vigilance and observational surveys should be undertaken. </v>
      </c>
    </row>
    <row r="40" spans="2:7" ht="144.6" customHeight="1" x14ac:dyDescent="0.3">
      <c r="B40" s="8" t="str">
        <f>'2nd Stage Results'!U41</f>
        <v xml:space="preserve">IAS reporting </v>
      </c>
      <c r="C40" s="11" t="str">
        <f>'2nd Stage Results'!X41</f>
        <v xml:space="preserve">Ensure that ‘Blueways users’ and other stakeholders are aware of the National Biodiversity Data Centre and should report any suspected IAS sightings  </v>
      </c>
      <c r="D40" s="21" t="str">
        <f>'2nd Stage Results'!AA41</f>
        <v>Principle 1</v>
      </c>
      <c r="E40" s="21" t="str">
        <f>'2nd Stage Results'!AD41</f>
        <v>Section 5.6</v>
      </c>
      <c r="F40" s="11" t="str">
        <f>'2nd Stage Results'!AG41</f>
        <v xml:space="preserve">A clearly defined IAS reporting procedure should be outlined in order to effectively and quickly respond to any potential invasive threat. </v>
      </c>
      <c r="G40" s="13" t="str">
        <f>'2nd Stage Results'!AJ41</f>
        <v xml:space="preserve">This can take the form of biosecurity logbook, biosecurity manager contact details, and information sheets outlining the procedure and information required. </v>
      </c>
    </row>
    <row r="41" spans="2:7" ht="144.6" customHeight="1" x14ac:dyDescent="0.3">
      <c r="B41" s="8" t="str">
        <f>'2nd Stage Results'!U42</f>
        <v>Water sport users - general provisions</v>
      </c>
      <c r="C41" s="11" t="str">
        <f>'2nd Stage Results'!X42</f>
        <v xml:space="preserve">Consider other options or activities that reduce the introduction of IAS to your sites   </v>
      </c>
      <c r="D41" s="21" t="str">
        <f>'2nd Stage Results'!AA42</f>
        <v>Other</v>
      </c>
      <c r="E41" s="21" t="str">
        <f>'2nd Stage Results'!AD42</f>
        <v>-</v>
      </c>
      <c r="F41" s="11" t="str">
        <f>'2nd Stage Results'!AG42</f>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
• Consider a policy for the use of washdown on incoming users as they may represent an otherwise uncontrolled risk of IAS introduction</v>
      </c>
      <c r="G41" s="13" t="str">
        <f>'2nd Stage Results'!AJ42</f>
        <v>Operational burden will increase should face-to-face training or enforcement activities be required</v>
      </c>
    </row>
    <row r="42" spans="2:7" ht="144.6" customHeight="1" x14ac:dyDescent="0.3">
      <c r="B42" s="8" t="str">
        <f>'2nd Stage Results'!U43</f>
        <v>Boating users - general provisions</v>
      </c>
      <c r="C42" s="11" t="str">
        <f>'2nd Stage Results'!X43</f>
        <v>Consider including biosecurity for the other pathways / activities that are known to be present at the Blueways
Consider a policy for the use of washdown on incoming users as they may represent an otherwise uncontrolled risk of IAS introduction</v>
      </c>
      <c r="D42" s="21" t="str">
        <f>'2nd Stage Results'!AA43</f>
        <v>Other</v>
      </c>
      <c r="E42" s="21" t="str">
        <f>'2nd Stage Results'!AD43</f>
        <v>Section 9.5.1</v>
      </c>
      <c r="F42" s="11" t="str">
        <f>'2nd Stage Results'!AG43</f>
        <v>•	Where possible refuse entry / restrict the use of obviously biofouled or dirty craft;
•	Provide well maintained and accessible wash down facilities; 
•	Make cleaning before launch a strong message before launch;
•	Educate 'Blueway users' with Check, Clean, Dry promotional material, and other targeted messaging; 
•	Provide clear instruction and enforcement [where possible] of biosecurity policies</v>
      </c>
      <c r="G42" s="13" t="str">
        <f>'2nd Stage Results'!AJ43</f>
        <v>Operational burden will increase should face-to-face training or enforcement activities be required</v>
      </c>
    </row>
    <row r="43" spans="2:7" ht="144.6" customHeight="1" x14ac:dyDescent="0.3">
      <c r="B43" s="8" t="str">
        <f>'2nd Stage Results'!U44</f>
        <v>Angling users - general provisions</v>
      </c>
      <c r="C43" s="11" t="str">
        <f>'2nd Stage Results'!X44</f>
        <v>Consider including biosecurity for the other pathways / activities that are known to be present at the Blueways
Consider a policy for the use of washdown on incoming users as they may represent an otherwise uncontrolled risk of IAS introduction</v>
      </c>
      <c r="D43" s="21" t="str">
        <f>'2nd Stage Results'!AA44</f>
        <v>Other</v>
      </c>
      <c r="E43" s="21" t="str">
        <f>'2nd Stage Results'!AD44</f>
        <v>Section 9.5.2</v>
      </c>
      <c r="F43" s="11" t="str">
        <f>'2nd Stage Results'!AG44</f>
        <v>•	Where possible refuse entry / restrict the use of obviously biofouled or dirty equipment;
•	Provide well maintained and accessible wash down facilities - including dip tanks
•	Make cleaning before fishing a strong message;
•	Educate 'Blueway users' with Check, Clean, Dry promotional material, and other targeted messaging; 
•	Provide clear instruction and enforcement [where possible] of biosecurity policies
• Ban the use of live bait on site</v>
      </c>
      <c r="G43" s="13" t="str">
        <f>'2nd Stage Results'!AJ44</f>
        <v>Operational burden will increase should face-to-face training or enforcement activities be required</v>
      </c>
    </row>
    <row r="44" spans="2:7" ht="144.6" customHeight="1" x14ac:dyDescent="0.3">
      <c r="B44" s="8" t="str">
        <f>'2nd Stage Results'!U45</f>
        <v>Events - general provisions</v>
      </c>
      <c r="C44" s="11" t="str">
        <f>'2nd Stage Results'!X45</f>
        <v>Consider including biosecurity for the other pathways / activities that are known to be present at the Blueway</v>
      </c>
      <c r="D44" s="21" t="str">
        <f>'2nd Stage Results'!AA45</f>
        <v>Other</v>
      </c>
      <c r="E44" s="21" t="str">
        <f>'2nd Stage Results'!AD45</f>
        <v>Section 9.5.4</v>
      </c>
      <c r="F44" s="11" t="str">
        <f>'2nd Stage Results'!AG45</f>
        <v xml:space="preserve">•	Provide well maintained and accessible wash down facilities - including dip tanks and increased temporary facilities
•	Make cleaning equipment a condition of competing 
•	Educate 'Blueway users' with Check, Clean, Dry promotional material, and other targeted messaging - this should be sent out upon registration; 
•	Provide clear instruction and enforcement [where possible] of biosecurity policies
• Ban the use of live bait on site (if angling) 
• Where possible provide site-owned equipment </v>
      </c>
      <c r="G44" s="13" t="str">
        <f>'2nd Stage Results'!AJ45</f>
        <v>Operational burden will increase should face-to-face training or enforcement activities be required</v>
      </c>
    </row>
    <row r="45" spans="2:7" ht="144.6" customHeight="1" x14ac:dyDescent="0.3">
      <c r="B45" s="8" t="str">
        <f>'2nd Stage Results'!U46</f>
        <v>General Communications</v>
      </c>
      <c r="C45" s="11" t="str">
        <f>'2nd Stage Results'!X46</f>
        <v>Ensure that ‘Check, Clean, Dry’ signage is present as a minimum standard of biosecurity</v>
      </c>
      <c r="D45" s="21" t="str">
        <f>'2nd Stage Results'!AA46</f>
        <v>Principle 1</v>
      </c>
      <c r="E45" s="21" t="str">
        <f>'2nd Stage Results'!AD46</f>
        <v>Section 5</v>
      </c>
      <c r="F45" s="11" t="str">
        <f>'2nd Stage Results'!AG46</f>
        <v xml:space="preserve">Communications at a site-specific level should increase understanding on the risk IAS spread presents and what measures people can take to reduce this risk. </v>
      </c>
      <c r="G45" s="13" t="str">
        <f>'2nd Stage Results'!AJ46</f>
        <v>Communications should be consistent with information outlined in principle 1 of the Biosecurity on the Blueways best practice and recommendations report.</v>
      </c>
    </row>
    <row r="46" spans="2:7" ht="144.6" customHeight="1" x14ac:dyDescent="0.3">
      <c r="B46" s="8" t="str">
        <f>'2nd Stage Results'!U47</f>
        <v>Operational Risk Mitigation</v>
      </c>
      <c r="C46" s="11" t="str">
        <f>'2nd Stage Results'!X47</f>
        <v>Consider the risks that building or other works could have on the movement of IAS</v>
      </c>
      <c r="D46" s="21" t="str">
        <f>'2nd Stage Results'!AA47</f>
        <v>Principle 2</v>
      </c>
      <c r="E46" s="21" t="str">
        <f>'2nd Stage Results'!AD47</f>
        <v>Section 6.3</v>
      </c>
      <c r="F46" s="11" t="str">
        <f>'2nd Stage Results'!AG47</f>
        <v xml:space="preserve">This should be considered both internally and externally and may include moving from low to high IAS risk sites within a work period, and the washdown of construction equipment prior to site entry. </v>
      </c>
      <c r="G46" s="13" t="str">
        <f>'2nd Stage Results'!AJ47</f>
        <v xml:space="preserve">This could be built into the contractual assurance for specialist external contractors. </v>
      </c>
    </row>
    <row r="47" spans="2:7" ht="144.6" customHeight="1" x14ac:dyDescent="0.3">
      <c r="B47" s="8" t="str">
        <f>'2nd Stage Results'!U48</f>
        <v>Health and safety</v>
      </c>
      <c r="C47" s="11" t="str">
        <f>'2nd Stage Results'!X48</f>
        <v xml:space="preserve">Consider Health and Safety in the implementation of biosecurity  </v>
      </c>
      <c r="D47" s="21" t="str">
        <f>'2nd Stage Results'!AA48</f>
        <v>Principle 3</v>
      </c>
      <c r="E47" s="21" t="str">
        <f>'2nd Stage Results'!AD48</f>
        <v>Section 7.1.4</v>
      </c>
      <c r="F47" s="11" t="str">
        <f>'2nd Stage Results'!AG48</f>
        <v>It is important to remember that biosecurity should only be undertaken if it is safe to do so; therefore, Health and Safety risk assessment should be incorporated into all aspects of biosecurity.</v>
      </c>
      <c r="G47" s="13" t="str">
        <f>'2nd Stage Results'!AJ48</f>
        <v xml:space="preserve">Consideration should be given to: trip and slip hazards, high pressure or hot water, PPE required for users, regularly checking equipment and facilities for damage. </v>
      </c>
    </row>
    <row r="48" spans="2:7" ht="144.6" customHeight="1" x14ac:dyDescent="0.3">
      <c r="B48" s="8" t="str">
        <f>'2nd Stage Results'!U49</f>
        <v/>
      </c>
      <c r="C48" s="11" t="str">
        <f>'2nd Stage Results'!X49</f>
        <v/>
      </c>
      <c r="D48" s="21" t="str">
        <f>'2nd Stage Results'!AA49</f>
        <v/>
      </c>
      <c r="E48" s="21" t="str">
        <f>'2nd Stage Results'!AD49</f>
        <v/>
      </c>
      <c r="F48" s="11" t="str">
        <f>'2nd Stage Results'!AG49</f>
        <v/>
      </c>
      <c r="G48" s="13" t="str">
        <f>'2nd Stage Results'!AJ49</f>
        <v/>
      </c>
    </row>
    <row r="49" spans="2:7" ht="144.6" customHeight="1" x14ac:dyDescent="0.3">
      <c r="B49" s="8" t="str">
        <f>'2nd Stage Results'!U50</f>
        <v/>
      </c>
      <c r="C49" s="11" t="str">
        <f>'2nd Stage Results'!X50</f>
        <v/>
      </c>
      <c r="D49" s="21" t="str">
        <f>'2nd Stage Results'!AA50</f>
        <v/>
      </c>
      <c r="E49" s="21" t="str">
        <f>'2nd Stage Results'!AD50</f>
        <v/>
      </c>
      <c r="F49" s="11" t="str">
        <f>'2nd Stage Results'!AG50</f>
        <v/>
      </c>
      <c r="G49" s="13" t="str">
        <f>'2nd Stage Results'!AJ50</f>
        <v/>
      </c>
    </row>
    <row r="50" spans="2:7" ht="144.6" customHeight="1" thickBot="1" x14ac:dyDescent="0.35">
      <c r="B50" s="67" t="str">
        <f>'2nd Stage Results'!U51</f>
        <v/>
      </c>
      <c r="C50" s="12" t="str">
        <f>'2nd Stage Results'!X51</f>
        <v/>
      </c>
      <c r="D50" s="22" t="str">
        <f>'2nd Stage Results'!AA51</f>
        <v/>
      </c>
      <c r="E50" s="22" t="str">
        <f>'2nd Stage Results'!AD51</f>
        <v/>
      </c>
      <c r="F50" s="12" t="str">
        <f>'2nd Stage Results'!AG51</f>
        <v/>
      </c>
      <c r="G50" s="14" t="str">
        <f>'2nd Stage Results'!AJ51</f>
        <v/>
      </c>
    </row>
    <row r="51" spans="2:7" x14ac:dyDescent="0.3">
      <c r="B51" s="68" t="str">
        <f>'2nd Stage Results'!U52</f>
        <v/>
      </c>
      <c r="C51" s="68" t="str">
        <f>'2nd Stage Results'!X52</f>
        <v/>
      </c>
      <c r="D51" s="69" t="str">
        <f>'2nd Stage Results'!AA52</f>
        <v/>
      </c>
      <c r="E51" s="69" t="str">
        <f>'2nd Stage Results'!AD52</f>
        <v/>
      </c>
      <c r="F51" s="68" t="str">
        <f>'2nd Stage Results'!AG52</f>
        <v/>
      </c>
      <c r="G51" s="68" t="str">
        <f>'2nd Stage Results'!AJ52</f>
        <v/>
      </c>
    </row>
    <row r="52" spans="2:7" x14ac:dyDescent="0.3">
      <c r="B52" s="68" t="str">
        <f>'2nd Stage Results'!U53</f>
        <v/>
      </c>
      <c r="C52" s="68" t="str">
        <f>'2nd Stage Results'!X53</f>
        <v/>
      </c>
      <c r="D52" s="69" t="str">
        <f>'2nd Stage Results'!AA53</f>
        <v/>
      </c>
      <c r="E52" s="69" t="str">
        <f>'2nd Stage Results'!AD53</f>
        <v/>
      </c>
      <c r="F52" s="68" t="str">
        <f>'2nd Stage Results'!AG53</f>
        <v/>
      </c>
      <c r="G52" s="68" t="str">
        <f>'2nd Stage Results'!AJ53</f>
        <v/>
      </c>
    </row>
    <row r="53" spans="2:7" x14ac:dyDescent="0.3">
      <c r="B53" s="68" t="str">
        <f>'2nd Stage Results'!U54</f>
        <v/>
      </c>
      <c r="C53" s="68" t="str">
        <f>'2nd Stage Results'!X54</f>
        <v/>
      </c>
      <c r="D53" s="69" t="str">
        <f>'2nd Stage Results'!AA54</f>
        <v/>
      </c>
      <c r="E53" s="69" t="str">
        <f>'2nd Stage Results'!AD54</f>
        <v/>
      </c>
      <c r="F53" s="68" t="str">
        <f>'2nd Stage Results'!AG54</f>
        <v/>
      </c>
      <c r="G53" s="68" t="str">
        <f>'2nd Stage Results'!AJ54</f>
        <v/>
      </c>
    </row>
    <row r="54" spans="2:7" x14ac:dyDescent="0.3">
      <c r="B54" s="68" t="str">
        <f>'2nd Stage Results'!U55</f>
        <v/>
      </c>
      <c r="C54" s="68" t="str">
        <f>'2nd Stage Results'!X55</f>
        <v/>
      </c>
      <c r="D54" s="69" t="str">
        <f>'2nd Stage Results'!AA55</f>
        <v/>
      </c>
      <c r="E54" s="69" t="str">
        <f>'2nd Stage Results'!AD55</f>
        <v/>
      </c>
      <c r="F54" s="68" t="str">
        <f>'2nd Stage Results'!AG55</f>
        <v/>
      </c>
      <c r="G54" s="68" t="str">
        <f>'2nd Stage Results'!AJ55</f>
        <v/>
      </c>
    </row>
    <row r="55" spans="2:7" x14ac:dyDescent="0.3">
      <c r="B55" s="68" t="str">
        <f>'2nd Stage Results'!U56</f>
        <v/>
      </c>
      <c r="C55" s="68" t="str">
        <f>'2nd Stage Results'!X56</f>
        <v/>
      </c>
      <c r="D55" s="69" t="str">
        <f>'2nd Stage Results'!AA56</f>
        <v/>
      </c>
      <c r="E55" s="69" t="str">
        <f>'2nd Stage Results'!AD56</f>
        <v/>
      </c>
      <c r="F55" s="68" t="str">
        <f>'2nd Stage Results'!AG56</f>
        <v/>
      </c>
      <c r="G55" s="68" t="str">
        <f>'2nd Stage Results'!AJ56</f>
        <v/>
      </c>
    </row>
    <row r="56" spans="2:7" x14ac:dyDescent="0.3">
      <c r="B56" s="68" t="str">
        <f>'2nd Stage Results'!U57</f>
        <v/>
      </c>
      <c r="C56" s="68" t="str">
        <f>'2nd Stage Results'!X57</f>
        <v/>
      </c>
      <c r="D56" s="69" t="str">
        <f>'2nd Stage Results'!AA57</f>
        <v/>
      </c>
      <c r="E56" s="69" t="str">
        <f>'2nd Stage Results'!AD57</f>
        <v/>
      </c>
      <c r="F56" s="68" t="str">
        <f>'2nd Stage Results'!AG57</f>
        <v/>
      </c>
      <c r="G56" s="68" t="str">
        <f>'2nd Stage Results'!AJ57</f>
        <v/>
      </c>
    </row>
    <row r="57" spans="2:7" x14ac:dyDescent="0.3">
      <c r="B57" s="68" t="str">
        <f>'2nd Stage Results'!U58</f>
        <v/>
      </c>
      <c r="C57" s="68" t="str">
        <f>'2nd Stage Results'!X58</f>
        <v/>
      </c>
      <c r="D57" s="69" t="str">
        <f>'2nd Stage Results'!AA58</f>
        <v/>
      </c>
      <c r="E57" s="69" t="str">
        <f>'2nd Stage Results'!AD58</f>
        <v/>
      </c>
      <c r="F57" s="68" t="str">
        <f>'2nd Stage Results'!AG58</f>
        <v/>
      </c>
      <c r="G57" s="68" t="str">
        <f>'2nd Stage Results'!AJ58</f>
        <v/>
      </c>
    </row>
    <row r="58" spans="2:7" x14ac:dyDescent="0.3">
      <c r="B58" s="68" t="str">
        <f>'2nd Stage Results'!U59</f>
        <v/>
      </c>
      <c r="C58" s="68" t="str">
        <f>'2nd Stage Results'!X59</f>
        <v/>
      </c>
      <c r="D58" s="69" t="str">
        <f>'2nd Stage Results'!AA59</f>
        <v/>
      </c>
      <c r="E58" s="69" t="str">
        <f>'2nd Stage Results'!AD59</f>
        <v/>
      </c>
      <c r="F58" s="68" t="str">
        <f>'2nd Stage Results'!AG59</f>
        <v/>
      </c>
      <c r="G58" s="68" t="str">
        <f>'2nd Stage Results'!AJ59</f>
        <v/>
      </c>
    </row>
    <row r="59" spans="2:7" x14ac:dyDescent="0.3">
      <c r="B59" s="68" t="str">
        <f>'2nd Stage Results'!U60</f>
        <v/>
      </c>
      <c r="C59" s="68" t="str">
        <f>'2nd Stage Results'!X60</f>
        <v/>
      </c>
      <c r="D59" s="69" t="str">
        <f>'2nd Stage Results'!AA60</f>
        <v/>
      </c>
      <c r="E59" s="69" t="str">
        <f>'2nd Stage Results'!AD60</f>
        <v/>
      </c>
      <c r="F59" s="68" t="str">
        <f>'2nd Stage Results'!AG60</f>
        <v/>
      </c>
      <c r="G59" s="68" t="str">
        <f>'2nd Stage Results'!AJ60</f>
        <v/>
      </c>
    </row>
    <row r="60" spans="2:7" x14ac:dyDescent="0.3">
      <c r="B60" s="68" t="str">
        <f>'2nd Stage Results'!U61</f>
        <v/>
      </c>
      <c r="C60" s="68" t="str">
        <f>'2nd Stage Results'!X61</f>
        <v/>
      </c>
      <c r="D60" s="69" t="str">
        <f>'2nd Stage Results'!AA61</f>
        <v/>
      </c>
      <c r="E60" s="69" t="str">
        <f>'2nd Stage Results'!AD61</f>
        <v/>
      </c>
      <c r="F60" s="68" t="str">
        <f>'2nd Stage Results'!AG61</f>
        <v/>
      </c>
      <c r="G60" s="68" t="str">
        <f>'2nd Stage Results'!AJ61</f>
        <v/>
      </c>
    </row>
    <row r="61" spans="2:7" x14ac:dyDescent="0.3">
      <c r="B61" s="68" t="str">
        <f>'2nd Stage Results'!U62</f>
        <v/>
      </c>
      <c r="C61" s="68" t="str">
        <f>'2nd Stage Results'!X62</f>
        <v/>
      </c>
      <c r="D61" s="69" t="str">
        <f>'2nd Stage Results'!AA62</f>
        <v/>
      </c>
      <c r="E61" s="69" t="str">
        <f>'2nd Stage Results'!AD62</f>
        <v/>
      </c>
      <c r="F61" s="68" t="str">
        <f>'2nd Stage Results'!AG62</f>
        <v/>
      </c>
      <c r="G61" s="68" t="str">
        <f>'2nd Stage Results'!AJ62</f>
        <v/>
      </c>
    </row>
    <row r="62" spans="2:7" x14ac:dyDescent="0.3">
      <c r="B62" s="68" t="str">
        <f>'2nd Stage Results'!U63</f>
        <v/>
      </c>
      <c r="C62" s="68" t="str">
        <f>'2nd Stage Results'!X63</f>
        <v/>
      </c>
      <c r="D62" s="69" t="str">
        <f>'2nd Stage Results'!AA63</f>
        <v/>
      </c>
      <c r="E62" s="69" t="str">
        <f>'2nd Stage Results'!AD63</f>
        <v/>
      </c>
      <c r="F62" s="68" t="str">
        <f>'2nd Stage Results'!AG63</f>
        <v/>
      </c>
      <c r="G62" s="68" t="str">
        <f>'2nd Stage Results'!AJ63</f>
        <v/>
      </c>
    </row>
    <row r="63" spans="2:7" x14ac:dyDescent="0.3">
      <c r="B63" s="68" t="str">
        <f>'2nd Stage Results'!U64</f>
        <v/>
      </c>
      <c r="C63" s="68" t="str">
        <f>'2nd Stage Results'!X64</f>
        <v/>
      </c>
      <c r="D63" s="69" t="str">
        <f>'2nd Stage Results'!AA64</f>
        <v/>
      </c>
      <c r="E63" s="69" t="str">
        <f>'2nd Stage Results'!AD64</f>
        <v/>
      </c>
      <c r="F63" s="68" t="str">
        <f>'2nd Stage Results'!AG64</f>
        <v/>
      </c>
      <c r="G63" s="68" t="str">
        <f>'2nd Stage Results'!AJ64</f>
        <v/>
      </c>
    </row>
    <row r="64" spans="2:7" x14ac:dyDescent="0.3">
      <c r="B64" s="68" t="str">
        <f>'2nd Stage Results'!U65</f>
        <v/>
      </c>
      <c r="C64" s="68" t="str">
        <f>'2nd Stage Results'!X65</f>
        <v/>
      </c>
      <c r="D64" s="69" t="str">
        <f>'2nd Stage Results'!AA65</f>
        <v/>
      </c>
      <c r="E64" s="69" t="str">
        <f>'2nd Stage Results'!AD65</f>
        <v/>
      </c>
      <c r="F64" s="68" t="str">
        <f>'2nd Stage Results'!AG65</f>
        <v/>
      </c>
      <c r="G64" s="68" t="str">
        <f>'2nd Stage Results'!AJ65</f>
        <v/>
      </c>
    </row>
  </sheetData>
  <sheetProtection algorithmName="SHA-512" hashValue="ytMPndVA70Y3YxMcXjqxceSGPjr4J4gn+Oq7sp7Ybeyn27nThIC6J8Kj8CFEsHGtJNPvZwnIt5xUbVyPgCC+HQ==" saltValue="sgtVYoZS8AtxJt58dCfyaw==" spinCount="100000" sheet="1" objects="1" scenarios="1" formatColumns="0" formatRows="0" autoFilter="0"/>
  <autoFilter ref="B2:G2" xr:uid="{06363E69-C536-4091-9B40-A55568DDBB3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 Input</vt:lpstr>
      <vt:lpstr>Infrastructure Results</vt:lpstr>
      <vt:lpstr>Activity Results</vt:lpstr>
      <vt:lpstr>2nd Stage Results</vt:lpstr>
      <vt:lpstr>Recommendation Output</vt:lpstr>
    </vt:vector>
  </TitlesOfParts>
  <Company>Apem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Hayes</dc:creator>
  <cp:lastModifiedBy>Samuel Hayes</cp:lastModifiedBy>
  <dcterms:created xsi:type="dcterms:W3CDTF">2022-07-11T12:38:15Z</dcterms:created>
  <dcterms:modified xsi:type="dcterms:W3CDTF">2022-11-01T14:49:52Z</dcterms:modified>
</cp:coreProperties>
</file>